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is_finu\shares\Почта\Отдел планирования и финансирования расходов бюджета\ОЦЕНКА о выполнении МЗ по 39 Пост\за 2020 г\на сайт\"/>
    </mc:Choice>
  </mc:AlternateContent>
  <bookViews>
    <workbookView xWindow="0" yWindow="0" windowWidth="28770" windowHeight="12555" tabRatio="914" activeTab="3"/>
  </bookViews>
  <sheets>
    <sheet name="2.1. СМИ" sheetId="9" r:id="rId1"/>
    <sheet name="2.2. Транспортное обслуживание" sheetId="3" r:id="rId2"/>
    <sheet name="2.3. Молодежная политика" sheetId="4" r:id="rId3"/>
    <sheet name="2.4. Образование" sheetId="5" r:id="rId4"/>
    <sheet name="2.5. Физ. культура и спорт" sheetId="6" r:id="rId5"/>
    <sheet name="2.6. Культура и искусство" sheetId="7" r:id="rId6"/>
    <sheet name="2.7 Центр развития туризма" sheetId="8" r:id="rId7"/>
  </sheets>
  <definedNames>
    <definedName name="_xlnm._FilterDatabase" localSheetId="0" hidden="1">'2.1. СМИ'!$A$11:$R$11</definedName>
    <definedName name="_xlnm._FilterDatabase" localSheetId="1" hidden="1">'2.2. Транспортное обслуживание'!$A$11:$R$19</definedName>
    <definedName name="_xlnm._FilterDatabase" localSheetId="2" hidden="1">'2.3. Молодежная политика'!$A$11:$Y$39</definedName>
    <definedName name="_xlnm._FilterDatabase" localSheetId="3" hidden="1">'2.4. Образование'!$A$11:$W$1365</definedName>
    <definedName name="_xlnm._FilterDatabase" localSheetId="4" hidden="1">'2.5. Физ. культура и спорт'!$A$11:$S$251</definedName>
    <definedName name="_xlnm._FilterDatabase" localSheetId="5" hidden="1">'2.6. Культура и искусство'!$A$11:$T$210</definedName>
    <definedName name="Z_033ACC5A_F6E8_468F_9BE0_86318027F274_.wvu.FilterData" localSheetId="4" hidden="1">'2.5. Физ. культура и спорт'!$A$11:$S$251</definedName>
    <definedName name="Z_033ACC5A_F6E8_468F_9BE0_86318027F274_.wvu.FilterData" localSheetId="5" hidden="1">'2.6. Культура и искусство'!$A$11:$T$11</definedName>
    <definedName name="Z_0955B959_3DAE_4E74_A781_C345CDB5E7D4_.wvu.FilterData" localSheetId="3" hidden="1">'2.4. Образование'!$M$10:$P$1365</definedName>
    <definedName name="Z_0956D61B_E97A_4B11_83DC_CA607E3E5B04_.wvu.FilterData" localSheetId="3" hidden="1">'2.4. Образование'!$M$10:$P$1365</definedName>
    <definedName name="Z_2520D3D7_8B65_45CB_BEB1_3C394BD29D04_.wvu.FilterData" localSheetId="5" hidden="1">'2.6. Культура и искусство'!$A$11:$T$11</definedName>
    <definedName name="Z_2732AE8A_56AB_4034_A6FB_43FEC9F0E9B7_.wvu.FilterData" localSheetId="3" hidden="1">'2.4. Образование'!$M$10:$P$1365</definedName>
    <definedName name="Z_2C3B3F99_6854_499B_B4FB_AA99758E2C38_.wvu.FilterData" localSheetId="4" hidden="1">'2.5. Физ. культура и спорт'!$A$11:$S$251</definedName>
    <definedName name="Z_2D6C5878_5CA0_47B0_A1F6_4B79C0A506DE_.wvu.FilterData" localSheetId="0" hidden="1">'2.1. СМИ'!$A$11:$R$11</definedName>
    <definedName name="Z_2D6C5878_5CA0_47B0_A1F6_4B79C0A506DE_.wvu.FilterData" localSheetId="1" hidden="1">'2.2. Транспортное обслуживание'!$A$11:$R$19</definedName>
    <definedName name="Z_2D6C5878_5CA0_47B0_A1F6_4B79C0A506DE_.wvu.FilterData" localSheetId="2" hidden="1">'2.3. Молодежная политика'!$A$11:$Y$11</definedName>
    <definedName name="Z_2D6C5878_5CA0_47B0_A1F6_4B79C0A506DE_.wvu.FilterData" localSheetId="3" hidden="1">'2.4. Образование'!$A$11:$Y$1365</definedName>
    <definedName name="Z_2D6C5878_5CA0_47B0_A1F6_4B79C0A506DE_.wvu.FilterData" localSheetId="4" hidden="1">'2.5. Физ. культура и спорт'!$A$11:$S$251</definedName>
    <definedName name="Z_2D6C5878_5CA0_47B0_A1F6_4B79C0A506DE_.wvu.FilterData" localSheetId="5" hidden="1">'2.6. Культура и искусство'!$A$11:$T$11</definedName>
    <definedName name="Z_2D6C5878_5CA0_47B0_A1F6_4B79C0A506DE_.wvu.PrintArea" localSheetId="0" hidden="1">'2.1. СМИ'!$A$1:$R$17</definedName>
    <definedName name="Z_2D6C5878_5CA0_47B0_A1F6_4B79C0A506DE_.wvu.PrintArea" localSheetId="1" hidden="1">'2.2. Транспортное обслуживание'!$A$1:$R$19</definedName>
    <definedName name="Z_2D6C5878_5CA0_47B0_A1F6_4B79C0A506DE_.wvu.PrintArea" localSheetId="2" hidden="1">'2.3. Молодежная политика'!$A$1:$R$37</definedName>
    <definedName name="Z_2D6C5878_5CA0_47B0_A1F6_4B79C0A506DE_.wvu.PrintArea" localSheetId="3" hidden="1">'2.4. Образование'!$A$1:$R$1365</definedName>
    <definedName name="Z_2D6C5878_5CA0_47B0_A1F6_4B79C0A506DE_.wvu.PrintArea" localSheetId="4" hidden="1">'2.5. Физ. культура и спорт'!$A$1:$R$251</definedName>
    <definedName name="Z_2D6C5878_5CA0_47B0_A1F6_4B79C0A506DE_.wvu.PrintArea" localSheetId="5" hidden="1">'2.6. Культура и искусство'!$A$1:$R$61</definedName>
    <definedName name="Z_2D6C5878_5CA0_47B0_A1F6_4B79C0A506DE_.wvu.PrintTitles" localSheetId="3" hidden="1">'2.4. Образование'!$8:$11</definedName>
    <definedName name="Z_2D6C5878_5CA0_47B0_A1F6_4B79C0A506DE_.wvu.PrintTitles" localSheetId="4" hidden="1">'2.5. Физ. культура и спорт'!$8:$11</definedName>
    <definedName name="Z_2D6C5878_5CA0_47B0_A1F6_4B79C0A506DE_.wvu.PrintTitles" localSheetId="5" hidden="1">'2.6. Культура и искусство'!$8:$11</definedName>
    <definedName name="Z_2DD737CB_B0D9_47C5_BDEA_157654AB6C9F_.wvu.FilterData" localSheetId="4" hidden="1">'2.5. Физ. культура и спорт'!$A$11:$S$251</definedName>
    <definedName name="Z_2F9334D6_A533_473B_BC1E_2B78C82C5E2F_.wvu.FilterData" localSheetId="3" hidden="1">'2.4. Образование'!$M$10:$P$1365</definedName>
    <definedName name="Z_2F968017_4CFC_4E60_BE50_CDB2F6944221_.wvu.FilterData" localSheetId="4" hidden="1">'2.5. Физ. культура и спорт'!$A$11:$S$251</definedName>
    <definedName name="Z_36DBF485_7D0C_49F8_A3A3_0F6FBAD79FF9_.wvu.FilterData" localSheetId="4" hidden="1">'2.5. Физ. культура и спорт'!$A$11:$S$251</definedName>
    <definedName name="Z_3BBAFB9D_1760_4C6E_92A6_EDBC26BB995F_.wvu.FilterData" localSheetId="0" hidden="1">'2.1. СМИ'!$A$11:$R$11</definedName>
    <definedName name="Z_3BBAFB9D_1760_4C6E_92A6_EDBC26BB995F_.wvu.FilterData" localSheetId="5" hidden="1">'2.6. Культура и искусство'!$A$11:$T$210</definedName>
    <definedName name="Z_3E3B0A2F_0BF7_414E_A04F_B9F3DBE95943_.wvu.FilterData" localSheetId="0" hidden="1">'2.1. СМИ'!$A$11:$R$11</definedName>
    <definedName name="Z_3E3B0A2F_0BF7_414E_A04F_B9F3DBE95943_.wvu.FilterData" localSheetId="3" hidden="1">'2.4. Образование'!$M$10:$P$1365</definedName>
    <definedName name="Z_5091A97D_793B_47DE_B525_A249A8001771_.wvu.FilterData" localSheetId="0" hidden="1">'2.1. СМИ'!$A$11:$R$11</definedName>
    <definedName name="Z_5091A97D_793B_47DE_B525_A249A8001771_.wvu.FilterData" localSheetId="1" hidden="1">'2.2. Транспортное обслуживание'!$A$11:$R$19</definedName>
    <definedName name="Z_5091A97D_793B_47DE_B525_A249A8001771_.wvu.FilterData" localSheetId="2" hidden="1">'2.3. Молодежная политика'!$A$11:$Y$11</definedName>
    <definedName name="Z_5091A97D_793B_47DE_B525_A249A8001771_.wvu.FilterData" localSheetId="3" hidden="1">'2.4. Образование'!$A$11:$R$1365</definedName>
    <definedName name="Z_5091A97D_793B_47DE_B525_A249A8001771_.wvu.FilterData" localSheetId="4" hidden="1">'2.5. Физ. культура и спорт'!$A$10:$S$251</definedName>
    <definedName name="Z_5091A97D_793B_47DE_B525_A249A8001771_.wvu.FilterData" localSheetId="5" hidden="1">'2.6. Культура и искусство'!$A$11:$T$210</definedName>
    <definedName name="Z_5091A97D_793B_47DE_B525_A249A8001771_.wvu.PrintArea" localSheetId="0" hidden="1">'2.1. СМИ'!$A$1:$R$22</definedName>
    <definedName name="Z_5091A97D_793B_47DE_B525_A249A8001771_.wvu.PrintArea" localSheetId="1" hidden="1">'2.2. Транспортное обслуживание'!$A$1:$R$19</definedName>
    <definedName name="Z_5091A97D_793B_47DE_B525_A249A8001771_.wvu.PrintArea" localSheetId="2" hidden="1">'2.3. Молодежная политика'!$A$1:$R$39</definedName>
    <definedName name="Z_5091A97D_793B_47DE_B525_A249A8001771_.wvu.PrintArea" localSheetId="3" hidden="1">'2.4. Образование'!$A$1:$R$1365</definedName>
    <definedName name="Z_5091A97D_793B_47DE_B525_A249A8001771_.wvu.PrintArea" localSheetId="4" hidden="1">'2.5. Физ. культура и спорт'!$A$1:$R$251</definedName>
    <definedName name="Z_5091A97D_793B_47DE_B525_A249A8001771_.wvu.PrintArea" localSheetId="5" hidden="1">'2.6. Культура и искусство'!$A$1:$R$210</definedName>
    <definedName name="Z_5091A97D_793B_47DE_B525_A249A8001771_.wvu.PrintTitles" localSheetId="3" hidden="1">'2.4. Образование'!$8:$11</definedName>
    <definedName name="Z_5091A97D_793B_47DE_B525_A249A8001771_.wvu.PrintTitles" localSheetId="4" hidden="1">'2.5. Физ. культура и спорт'!$8:$11</definedName>
    <definedName name="Z_5091A97D_793B_47DE_B525_A249A8001771_.wvu.PrintTitles" localSheetId="5" hidden="1">'2.6. Культура и искусство'!$8:$11</definedName>
    <definedName name="Z_5091A97D_793B_47DE_B525_A249A8001771_.wvu.Rows" localSheetId="5" hidden="1">'2.6. Культура и искусство'!#REF!</definedName>
    <definedName name="Z_67E613C5_F76D_4856_8AAA_28FF17E16D22_.wvu.FilterData" localSheetId="3" hidden="1">'2.4. Образование'!$M$10:$P$1365</definedName>
    <definedName name="Z_70AE40DF_D803_42D1_B298_1FEAC20A3AB2_.wvu.FilterData" localSheetId="3" hidden="1">'2.4. Образование'!$M$10:$P$1365</definedName>
    <definedName name="Z_7CA40E2D_3C7F_4549_9D20_25FE1D1E705F_.wvu.FilterData" localSheetId="4" hidden="1">'2.5. Физ. культура и спорт'!$A$11:$S$251</definedName>
    <definedName name="Z_7F65764D_7B01_4E4A_8385_FB1A276FACDF_.wvu.FilterData" localSheetId="3" hidden="1">'2.4. Образование'!$A$11:$Y$1365</definedName>
    <definedName name="Z_81534A1A_8986_49B9_B7A5_081083916047_.wvu.FilterData" localSheetId="2" hidden="1">'2.3. Молодежная политика'!$A$11:$Y$11</definedName>
    <definedName name="Z_81534A1A_8986_49B9_B7A5_081083916047_.wvu.FilterData" localSheetId="5" hidden="1">'2.6. Культура и искусство'!$A$11:$T$210</definedName>
    <definedName name="Z_8B442B61_14BB_49F3_92AE_43A99F677C0D_.wvu.FilterData" localSheetId="4" hidden="1">'2.5. Физ. культура и спорт'!$A$11:$S$251</definedName>
    <definedName name="Z_8D2F08FA_A259_443E_B8F1_13F38A887ED9_.wvu.FilterData" localSheetId="3" hidden="1">'2.4. Образование'!$A$11:$Y$1365</definedName>
    <definedName name="Z_9ECC7E71_FAFE_45D6_B469_8E97733C6B02_.wvu.FilterData" localSheetId="4" hidden="1">'2.5. Физ. культура и спорт'!$A$11:$S$251</definedName>
    <definedName name="Z_A84849BF_FC0F_466E_A1F7_E2020CC4114A_.wvu.FilterData" localSheetId="0" hidden="1">'2.1. СМИ'!$A$11:$R$11</definedName>
    <definedName name="Z_A84849BF_FC0F_466E_A1F7_E2020CC4114A_.wvu.FilterData" localSheetId="1" hidden="1">'2.2. Транспортное обслуживание'!$A$11:$R$19</definedName>
    <definedName name="Z_A84849BF_FC0F_466E_A1F7_E2020CC4114A_.wvu.FilterData" localSheetId="2" hidden="1">'2.3. Молодежная политика'!$A$11:$Y$11</definedName>
    <definedName name="Z_A84849BF_FC0F_466E_A1F7_E2020CC4114A_.wvu.FilterData" localSheetId="3" hidden="1">'2.4. Образование'!$M$10:$P$1365</definedName>
    <definedName name="Z_A84849BF_FC0F_466E_A1F7_E2020CC4114A_.wvu.FilterData" localSheetId="4" hidden="1">'2.5. Физ. культура и спорт'!$A$10:$S$251</definedName>
    <definedName name="Z_A84849BF_FC0F_466E_A1F7_E2020CC4114A_.wvu.FilterData" localSheetId="5" hidden="1">'2.6. Культура и искусство'!$A$11:$T$210</definedName>
    <definedName name="Z_A84849BF_FC0F_466E_A1F7_E2020CC4114A_.wvu.PrintArea" localSheetId="0" hidden="1">'2.1. СМИ'!$A$1:$R$17</definedName>
    <definedName name="Z_A84849BF_FC0F_466E_A1F7_E2020CC4114A_.wvu.PrintArea" localSheetId="1" hidden="1">'2.2. Транспортное обслуживание'!$A$1:$R$19</definedName>
    <definedName name="Z_A84849BF_FC0F_466E_A1F7_E2020CC4114A_.wvu.PrintArea" localSheetId="2" hidden="1">'2.3. Молодежная политика'!$A$1:$R$39</definedName>
    <definedName name="Z_A84849BF_FC0F_466E_A1F7_E2020CC4114A_.wvu.PrintArea" localSheetId="3" hidden="1">'2.4. Образование'!$A$1:$R$1365</definedName>
    <definedName name="Z_A84849BF_FC0F_466E_A1F7_E2020CC4114A_.wvu.PrintArea" localSheetId="4" hidden="1">'2.5. Физ. культура и спорт'!$A$1:$R$251</definedName>
    <definedName name="Z_A84849BF_FC0F_466E_A1F7_E2020CC4114A_.wvu.PrintArea" localSheetId="5" hidden="1">'2.6. Культура и искусство'!$A$1:$R$210</definedName>
    <definedName name="Z_A84849BF_FC0F_466E_A1F7_E2020CC4114A_.wvu.PrintTitles" localSheetId="3" hidden="1">'2.4. Образование'!$8:$11</definedName>
    <definedName name="Z_A84849BF_FC0F_466E_A1F7_E2020CC4114A_.wvu.PrintTitles" localSheetId="4" hidden="1">'2.5. Физ. культура и спорт'!$8:$11</definedName>
    <definedName name="Z_A84849BF_FC0F_466E_A1F7_E2020CC4114A_.wvu.PrintTitles" localSheetId="5" hidden="1">'2.6. Культура и искусство'!$8:$11</definedName>
    <definedName name="Z_AC15E382_E0E0_4B69_B985_14B63E31F51C_.wvu.FilterData" localSheetId="4" hidden="1">'2.5. Физ. культура и спорт'!$A$11:$S$251</definedName>
    <definedName name="Z_B743A953_CA43_4945_9E51_BC474F2C688F_.wvu.FilterData" localSheetId="4" hidden="1">'2.5. Физ. культура и спорт'!$A$11:$S$251</definedName>
    <definedName name="Z_BF2E1CD2_29A2_4222_9DA3_D4919BDF686E_.wvu.FilterData" localSheetId="0" hidden="1">'2.1. СМИ'!$A$11:$R$11</definedName>
    <definedName name="Z_BF2E1CD2_29A2_4222_9DA3_D4919BDF686E_.wvu.FilterData" localSheetId="1" hidden="1">'2.2. Транспортное обслуживание'!$A$11:$R$19</definedName>
    <definedName name="Z_BF2E1CD2_29A2_4222_9DA3_D4919BDF686E_.wvu.FilterData" localSheetId="2" hidden="1">'2.3. Молодежная политика'!$A$11:$Y$11</definedName>
    <definedName name="Z_BF2E1CD2_29A2_4222_9DA3_D4919BDF686E_.wvu.FilterData" localSheetId="3" hidden="1">'2.4. Образование'!$A$11:$W$1365</definedName>
    <definedName name="Z_BF2E1CD2_29A2_4222_9DA3_D4919BDF686E_.wvu.FilterData" localSheetId="4" hidden="1">'2.5. Физ. культура и спорт'!$A$10:$S$251</definedName>
    <definedName name="Z_BF2E1CD2_29A2_4222_9DA3_D4919BDF686E_.wvu.FilterData" localSheetId="5" hidden="1">'2.6. Культура и искусство'!$A$11:$T$210</definedName>
    <definedName name="Z_BF2E1CD2_29A2_4222_9DA3_D4919BDF686E_.wvu.PrintArea" localSheetId="0" hidden="1">'2.1. СМИ'!$A$1:$R$17</definedName>
    <definedName name="Z_BF2E1CD2_29A2_4222_9DA3_D4919BDF686E_.wvu.PrintArea" localSheetId="1" hidden="1">'2.2. Транспортное обслуживание'!$A$1:$R$19</definedName>
    <definedName name="Z_BF2E1CD2_29A2_4222_9DA3_D4919BDF686E_.wvu.PrintArea" localSheetId="2" hidden="1">'2.3. Молодежная политика'!$A$1:$R$37</definedName>
    <definedName name="Z_BF2E1CD2_29A2_4222_9DA3_D4919BDF686E_.wvu.PrintArea" localSheetId="3" hidden="1">'2.4. Образование'!$A$1:$R$1365</definedName>
    <definedName name="Z_BF2E1CD2_29A2_4222_9DA3_D4919BDF686E_.wvu.PrintArea" localSheetId="4" hidden="1">'2.5. Физ. культура и спорт'!$A$1:$R$251</definedName>
    <definedName name="Z_BF2E1CD2_29A2_4222_9DA3_D4919BDF686E_.wvu.PrintArea" localSheetId="5" hidden="1">'2.6. Культура и искусство'!$A$1:$R$61</definedName>
    <definedName name="Z_BF2E1CD2_29A2_4222_9DA3_D4919BDF686E_.wvu.PrintTitles" localSheetId="3" hidden="1">'2.4. Образование'!$8:$11</definedName>
    <definedName name="Z_BF2E1CD2_29A2_4222_9DA3_D4919BDF686E_.wvu.PrintTitles" localSheetId="4" hidden="1">'2.5. Физ. культура и спорт'!$8:$11</definedName>
    <definedName name="Z_BF2E1CD2_29A2_4222_9DA3_D4919BDF686E_.wvu.PrintTitles" localSheetId="5" hidden="1">'2.6. Культура и искусство'!$8:$11</definedName>
    <definedName name="Z_C45CE242_2B20_4763_ACD1_FAAE2489E87E_.wvu.FilterData" localSheetId="3" hidden="1">'2.4. Образование'!$M$10:$P$1365</definedName>
    <definedName name="Z_C9F1CD8B_88B9_4DAE_A4BC_66122758B494_.wvu.FilterData" localSheetId="0" hidden="1">'2.1. СМИ'!$A$11:$R$11</definedName>
    <definedName name="Z_C9F1CD8B_88B9_4DAE_A4BC_66122758B494_.wvu.FilterData" localSheetId="1" hidden="1">'2.2. Транспортное обслуживание'!$A$11:$R$19</definedName>
    <definedName name="Z_C9F1CD8B_88B9_4DAE_A4BC_66122758B494_.wvu.FilterData" localSheetId="2" hidden="1">'2.3. Молодежная политика'!$A$12:$Y$12</definedName>
    <definedName name="Z_C9F1CD8B_88B9_4DAE_A4BC_66122758B494_.wvu.FilterData" localSheetId="3" hidden="1">'2.4. Образование'!$A$11:$W$1365</definedName>
    <definedName name="Z_C9F1CD8B_88B9_4DAE_A4BC_66122758B494_.wvu.FilterData" localSheetId="4" hidden="1">'2.5. Физ. культура и спорт'!$A$11:$S$251</definedName>
    <definedName name="Z_C9F1CD8B_88B9_4DAE_A4BC_66122758B494_.wvu.FilterData" localSheetId="5" hidden="1">'2.6. Культура и искусство'!$A$11:$T$210</definedName>
    <definedName name="Z_C9F1CD8B_88B9_4DAE_A4BC_66122758B494_.wvu.PrintArea" localSheetId="0" hidden="1">'2.1. СМИ'!$A$1:$R$22</definedName>
    <definedName name="Z_C9F1CD8B_88B9_4DAE_A4BC_66122758B494_.wvu.PrintArea" localSheetId="1" hidden="1">'2.2. Транспортное обслуживание'!$A$1:$R$19</definedName>
    <definedName name="Z_C9F1CD8B_88B9_4DAE_A4BC_66122758B494_.wvu.PrintArea" localSheetId="2" hidden="1">'2.3. Молодежная политика'!$A$1:$R$39</definedName>
    <definedName name="Z_C9F1CD8B_88B9_4DAE_A4BC_66122758B494_.wvu.PrintArea" localSheetId="3" hidden="1">'2.4. Образование'!$A$1:$R$1365</definedName>
    <definedName name="Z_C9F1CD8B_88B9_4DAE_A4BC_66122758B494_.wvu.PrintArea" localSheetId="4" hidden="1">'2.5. Физ. культура и спорт'!$A$1:$R$251</definedName>
    <definedName name="Z_C9F1CD8B_88B9_4DAE_A4BC_66122758B494_.wvu.PrintArea" localSheetId="5" hidden="1">'2.6. Культура и искусство'!$A$1:$R$61</definedName>
    <definedName name="Z_C9F1CD8B_88B9_4DAE_A4BC_66122758B494_.wvu.PrintTitles" localSheetId="3" hidden="1">'2.4. Образование'!$8:$11</definedName>
    <definedName name="Z_C9F1CD8B_88B9_4DAE_A4BC_66122758B494_.wvu.PrintTitles" localSheetId="4" hidden="1">'2.5. Физ. культура и спорт'!$8:$11</definedName>
    <definedName name="Z_C9F1CD8B_88B9_4DAE_A4BC_66122758B494_.wvu.PrintTitles" localSheetId="5" hidden="1">'2.6. Культура и искусство'!$8:$11</definedName>
    <definedName name="Z_CED6D38D_B150_4366_AE22_30D69F74BD59_.wvu.FilterData" localSheetId="3" hidden="1">'2.4. Образование'!$M$10:$P$1365</definedName>
    <definedName name="Z_D4F06A79_25CD_4E1F_81D3_D42C35BBC922_.wvu.FilterData" localSheetId="3" hidden="1">'2.4. Образование'!$M$10:$P$1365</definedName>
    <definedName name="Z_DA76438A_0BDE_4A16_AEA8_EFC9376B0CD0_.wvu.FilterData" localSheetId="3" hidden="1">'2.4. Образование'!$M$10:$P$1365</definedName>
    <definedName name="Z_DAF24E9F_6A9A_4493_B995_4A02A8EB1739_.wvu.FilterData" localSheetId="3" hidden="1">'2.4. Образование'!$M$10:$P$1365</definedName>
    <definedName name="Z_DE8DE231_61EC_41F1_BB6F_C716886A0033_.wvu.FilterData" localSheetId="3" hidden="1">'2.4. Образование'!$M$10:$P$1365</definedName>
    <definedName name="Z_E26C9876_3E14_488F_A782_D0CA8D4FC6AB_.wvu.FilterData" localSheetId="3" hidden="1">'2.4. Образование'!$M$10:$P$1365</definedName>
    <definedName name="Z_E4BD1A1A_2CC3_4069_826B_C1E95A927C84_.wvu.FilterData" localSheetId="4" hidden="1">'2.5. Физ. культура и спорт'!$A$11:$S$251</definedName>
    <definedName name="Z_F0AC7664_7833_44DD_99FD_120A3923E500_.wvu.FilterData" localSheetId="0" hidden="1">'2.1. СМИ'!$A$11:$R$11</definedName>
    <definedName name="Z_F0AC7664_7833_44DD_99FD_120A3923E500_.wvu.FilterData" localSheetId="1" hidden="1">'2.2. Транспортное обслуживание'!$A$11:$R$19</definedName>
    <definedName name="Z_F0AC7664_7833_44DD_99FD_120A3923E500_.wvu.FilterData" localSheetId="2" hidden="1">'2.3. Молодежная политика'!$A$11:$Y$11</definedName>
    <definedName name="Z_F0AC7664_7833_44DD_99FD_120A3923E500_.wvu.FilterData" localSheetId="3" hidden="1">'2.4. Образование'!$A$11:$Y$1365</definedName>
    <definedName name="Z_F0AC7664_7833_44DD_99FD_120A3923E500_.wvu.FilterData" localSheetId="4" hidden="1">'2.5. Физ. культура и спорт'!$A$10:$S$251</definedName>
    <definedName name="Z_F0AC7664_7833_44DD_99FD_120A3923E500_.wvu.FilterData" localSheetId="5" hidden="1">'2.6. Культура и искусство'!$A$11:$T$11</definedName>
    <definedName name="Z_F0AC7664_7833_44DD_99FD_120A3923E500_.wvu.PrintArea" localSheetId="0" hidden="1">'2.1. СМИ'!$A$1:$R$17</definedName>
    <definedName name="Z_F0AC7664_7833_44DD_99FD_120A3923E500_.wvu.PrintArea" localSheetId="1" hidden="1">'2.2. Транспортное обслуживание'!$A$1:$R$19</definedName>
    <definedName name="Z_F0AC7664_7833_44DD_99FD_120A3923E500_.wvu.PrintArea" localSheetId="2" hidden="1">'2.3. Молодежная политика'!$A$1:$R$37</definedName>
    <definedName name="Z_F0AC7664_7833_44DD_99FD_120A3923E500_.wvu.PrintArea" localSheetId="3" hidden="1">'2.4. Образование'!$A$1:$R$1365</definedName>
    <definedName name="Z_F0AC7664_7833_44DD_99FD_120A3923E500_.wvu.PrintArea" localSheetId="4" hidden="1">'2.5. Физ. культура и спорт'!$A$1:$R$251</definedName>
    <definedName name="Z_F0AC7664_7833_44DD_99FD_120A3923E500_.wvu.PrintArea" localSheetId="5" hidden="1">'2.6. Культура и искусство'!$A$1:$R$210</definedName>
    <definedName name="Z_F0AC7664_7833_44DD_99FD_120A3923E500_.wvu.PrintTitles" localSheetId="3" hidden="1">'2.4. Образование'!$8:$11</definedName>
    <definedName name="Z_F0AC7664_7833_44DD_99FD_120A3923E500_.wvu.PrintTitles" localSheetId="4" hidden="1">'2.5. Физ. культура и спорт'!$8:$11</definedName>
    <definedName name="Z_F0AC7664_7833_44DD_99FD_120A3923E500_.wvu.PrintTitles" localSheetId="5" hidden="1">'2.6. Культура и искусство'!$8:$11</definedName>
    <definedName name="Z_F534B591_7C6F_4835_B2CD_C5C5454A8183_.wvu.FilterData" localSheetId="4" hidden="1">'2.5. Физ. культура и спорт'!$A$11:$S$251</definedName>
    <definedName name="Z_F71A351D_3B59_4B4B_8B7C_016E2F790291_.wvu.FilterData" localSheetId="3" hidden="1">'2.4. Образование'!$M$10:$P$1365</definedName>
    <definedName name="Z_F9BA47B9_B2D9_42A0_AC57_F283C7A6DD13_.wvu.FilterData" localSheetId="4" hidden="1">'2.5. Физ. культура и спорт'!$A$11:$S$251</definedName>
    <definedName name="Z_FB9F6257_6C04_42F3_9B20_CD739CE2F0C0_.wvu.FilterData" localSheetId="0" hidden="1">'2.1. СМИ'!$A$11:$R$11</definedName>
    <definedName name="Z_FB9F6257_6C04_42F3_9B20_CD739CE2F0C0_.wvu.FilterData" localSheetId="1" hidden="1">'2.2. Транспортное обслуживание'!$A$11:$R$19</definedName>
    <definedName name="Z_FB9F6257_6C04_42F3_9B20_CD739CE2F0C0_.wvu.FilterData" localSheetId="2" hidden="1">'2.3. Молодежная политика'!$A$11:$Y$11</definedName>
    <definedName name="Z_FB9F6257_6C04_42F3_9B20_CD739CE2F0C0_.wvu.FilterData" localSheetId="3" hidden="1">'2.4. Образование'!$A$11:$Y$1365</definedName>
    <definedName name="Z_FB9F6257_6C04_42F3_9B20_CD739CE2F0C0_.wvu.FilterData" localSheetId="4" hidden="1">'2.5. Физ. культура и спорт'!$A$10:$S$251</definedName>
    <definedName name="Z_FB9F6257_6C04_42F3_9B20_CD739CE2F0C0_.wvu.FilterData" localSheetId="5" hidden="1">'2.6. Культура и искусство'!$A$11:$T$210</definedName>
    <definedName name="Z_FB9F6257_6C04_42F3_9B20_CD739CE2F0C0_.wvu.PrintArea" localSheetId="0" hidden="1">'2.1. СМИ'!$A$1:$R$22</definedName>
    <definedName name="Z_FB9F6257_6C04_42F3_9B20_CD739CE2F0C0_.wvu.PrintArea" localSheetId="2" hidden="1">'2.3. Молодежная политика'!$A$1:$R$37</definedName>
    <definedName name="Z_FB9F6257_6C04_42F3_9B20_CD739CE2F0C0_.wvu.PrintArea" localSheetId="3" hidden="1">'2.4. Образование'!$A$1:$R$1365</definedName>
    <definedName name="Z_FB9F6257_6C04_42F3_9B20_CD739CE2F0C0_.wvu.PrintArea" localSheetId="4" hidden="1">'2.5. Физ. культура и спорт'!$A$1:$R$251</definedName>
    <definedName name="Z_FB9F6257_6C04_42F3_9B20_CD739CE2F0C0_.wvu.PrintArea" localSheetId="5" hidden="1">'2.6. Культура и искусство'!$A$1:$R$210</definedName>
    <definedName name="Z_FB9F6257_6C04_42F3_9B20_CD739CE2F0C0_.wvu.PrintTitles" localSheetId="3" hidden="1">'2.4. Образование'!$8:$11</definedName>
    <definedName name="Z_FB9F6257_6C04_42F3_9B20_CD739CE2F0C0_.wvu.PrintTitles" localSheetId="4" hidden="1">'2.5. Физ. культура и спорт'!$8:$11</definedName>
    <definedName name="Z_FB9F6257_6C04_42F3_9B20_CD739CE2F0C0_.wvu.PrintTitles" localSheetId="5" hidden="1">'2.6. Культура и искусство'!$8:$11</definedName>
    <definedName name="Z_FC85F26C_9B9B_4506_B5EB_E996D84C9448_.wvu.FilterData" localSheetId="4" hidden="1">'2.5. Физ. культура и спорт'!$A$11:$S$251</definedName>
    <definedName name="_xlnm.Print_Titles" localSheetId="3">'2.4. Образование'!$8:$11</definedName>
    <definedName name="_xlnm.Print_Titles" localSheetId="4">'2.5. Физ. культура и спорт'!$8:$11</definedName>
    <definedName name="_xlnm.Print_Titles" localSheetId="5">'2.6. Культура и искусство'!$8:$11</definedName>
    <definedName name="_xlnm.Print_Titles" localSheetId="6">'2.7 Центр развития туризма'!#REF!</definedName>
    <definedName name="_xlnm.Print_Area" localSheetId="0">'2.1. СМИ'!$A$1:$R$26</definedName>
    <definedName name="_xlnm.Print_Area" localSheetId="1">'2.2. Транспортное обслуживание'!$A$1:$R$19</definedName>
    <definedName name="_xlnm.Print_Area" localSheetId="2">'2.3. Молодежная политика'!$A$1:$R$39</definedName>
    <definedName name="_xlnm.Print_Area" localSheetId="3">'2.4. Образование'!$A$1:$R$1365</definedName>
    <definedName name="_xlnm.Print_Area" localSheetId="4">'2.5. Физ. культура и спорт'!$A$1:$R$251</definedName>
    <definedName name="_xlnm.Print_Area" localSheetId="5">'2.6. Культура и искусство'!$A$1:$R$210</definedName>
    <definedName name="_xlnm.Print_Area" localSheetId="6">'2.7 Центр развития туризма'!$A$1:$R$15</definedName>
  </definedNames>
  <calcPr calcId="152511"/>
  <customWorkbookViews>
    <customWorkbookView name="Малахова Светлана Михайловна - Личное представление" guid="{C9F1CD8B-88B9-4DAE-A4BC-66122758B494}" mergeInterval="0" personalView="1" maximized="1" xWindow="-8" yWindow="-8" windowWidth="1936" windowHeight="1056" tabRatio="746" activeSheetId="5" showComments="commIndAndComment"/>
    <customWorkbookView name="Лачинова Эльвира Бахтияр Кызы - Личное представление" guid="{BF2E1CD2-29A2-4222-9DA3-D4919BDF686E}" mergeInterval="0" personalView="1" maximized="1" xWindow="-8" yWindow="-8" windowWidth="1936" windowHeight="1056" tabRatio="746" activeSheetId="5"/>
    <customWorkbookView name="Гашева Роза Васильевна - Личное представление" guid="{A84849BF-FC0F-466E-A1F7-E2020CC4114A}" mergeInterval="0" personalView="1" xWindow="5" yWindow="3" windowWidth="1296" windowHeight="1010" tabRatio="746" activeSheetId="6"/>
    <customWorkbookView name="Петленко Алина Олеговна - Личное представление" guid="{5091A97D-793B-47DE-B525-A249A8001771}" mergeInterval="0" personalView="1" maximized="1" xWindow="-8" yWindow="-8" windowWidth="1936" windowHeight="1066" tabRatio="746" activeSheetId="5"/>
    <customWorkbookView name="Анна Александровна Тапсиева - Личное представление" guid="{F0AC7664-7833-44DD-99FD-120A3923E500}" mergeInterval="0" personalView="1" maximized="1" xWindow="-8" yWindow="-8" windowWidth="1936" windowHeight="1066" tabRatio="746" activeSheetId="7"/>
    <customWorkbookView name="Пикулина Анна Олеговна - Личное представление" guid="{2D6C5878-5CA0-47B0-A1F6-4B79C0A506DE}" mergeInterval="0" personalView="1" maximized="1" xWindow="-8" yWindow="-8" windowWidth="1936" windowHeight="1056" tabRatio="746" activeSheetId="5" showComments="commIndAndComment"/>
    <customWorkbookView name="Воронина Марина Петровна - Личное представление" guid="{FB9F6257-6C04-42F3-9B20-CD739CE2F0C0}" mergeInterval="0" personalView="1" maximized="1" xWindow="-8" yWindow="-8" windowWidth="1936" windowHeight="1066" tabRatio="746" activeSheetId="5"/>
  </customWorkbookViews>
</workbook>
</file>

<file path=xl/calcChain.xml><?xml version="1.0" encoding="utf-8"?>
<calcChain xmlns="http://schemas.openxmlformats.org/spreadsheetml/2006/main">
  <c r="P12" i="3" l="1"/>
  <c r="I12" i="3"/>
  <c r="J24" i="9" l="1"/>
  <c r="P23" i="9"/>
  <c r="O23" i="9"/>
  <c r="K23" i="9"/>
  <c r="J23" i="9"/>
  <c r="I23" i="9"/>
  <c r="Q23" i="9" s="1"/>
  <c r="H23" i="9"/>
  <c r="O22" i="9"/>
  <c r="O21" i="9"/>
  <c r="O15" i="9"/>
  <c r="O14" i="9"/>
  <c r="N14" i="9"/>
  <c r="M14" i="9"/>
  <c r="O13" i="9"/>
  <c r="P13" i="9" s="1"/>
  <c r="K13" i="9"/>
  <c r="I13" i="9"/>
  <c r="Q13" i="9" s="1"/>
  <c r="H13" i="9"/>
  <c r="O12" i="9"/>
  <c r="P12" i="9" s="1"/>
  <c r="H12" i="9"/>
  <c r="I12" i="9" s="1"/>
  <c r="Q12" i="9" s="1"/>
  <c r="Q13" i="8" l="1"/>
  <c r="Q15" i="8"/>
  <c r="P14" i="8"/>
  <c r="J15" i="8"/>
  <c r="J14" i="8"/>
  <c r="O15" i="8"/>
  <c r="O14" i="8" s="1"/>
  <c r="P11" i="8" s="1"/>
  <c r="K14" i="8"/>
  <c r="H14" i="8"/>
  <c r="I14" i="8" s="1"/>
  <c r="O13" i="8"/>
  <c r="H12" i="8"/>
  <c r="I12" i="8" s="1"/>
  <c r="I11" i="8" s="1"/>
  <c r="Q11" i="8" s="1"/>
  <c r="O12" i="8"/>
  <c r="P12" i="8" s="1"/>
  <c r="K12" i="8"/>
  <c r="H11" i="8" l="1"/>
  <c r="O11" i="8"/>
  <c r="H14" i="3" l="1"/>
  <c r="O141" i="7"/>
  <c r="O43" i="7" l="1"/>
  <c r="J40" i="7"/>
  <c r="O35" i="7"/>
  <c r="O34" i="7" s="1"/>
  <c r="P34" i="7" s="1"/>
  <c r="H35" i="7"/>
  <c r="H34" i="7" s="1"/>
  <c r="I34" i="7" s="1"/>
  <c r="K34" i="7"/>
  <c r="J35" i="7"/>
  <c r="J34" i="7"/>
  <c r="O88" i="7"/>
  <c r="J88" i="7"/>
  <c r="J87" i="7"/>
  <c r="O84" i="7"/>
  <c r="P84" i="7" s="1"/>
  <c r="H85" i="7"/>
  <c r="H84" i="7" s="1"/>
  <c r="I84" i="7" s="1"/>
  <c r="K84" i="7"/>
  <c r="J85" i="7"/>
  <c r="J84" i="7"/>
  <c r="H82" i="7"/>
  <c r="O79" i="7"/>
  <c r="O78" i="7"/>
  <c r="O75" i="7"/>
  <c r="J69" i="7"/>
  <c r="J68" i="7"/>
  <c r="O66" i="7"/>
  <c r="O65" i="7" s="1"/>
  <c r="P65" i="7" s="1"/>
  <c r="O67" i="7"/>
  <c r="P67" i="7" s="1"/>
  <c r="J66" i="7"/>
  <c r="H66" i="7"/>
  <c r="K65" i="7"/>
  <c r="J65" i="7"/>
  <c r="O64" i="7"/>
  <c r="O63" i="7"/>
  <c r="H63" i="7"/>
  <c r="O869" i="5"/>
  <c r="O792" i="5"/>
  <c r="O501" i="5"/>
  <c r="O403" i="5"/>
  <c r="O844" i="5"/>
  <c r="O845" i="5"/>
  <c r="O342" i="5"/>
  <c r="O333" i="5"/>
  <c r="O334" i="5"/>
  <c r="O292" i="5"/>
  <c r="O260" i="5"/>
  <c r="O258" i="5"/>
  <c r="O257" i="5"/>
  <c r="O232" i="5"/>
  <c r="O222" i="5"/>
  <c r="O223" i="5"/>
  <c r="O203" i="5"/>
  <c r="O204" i="5"/>
  <c r="O205" i="5"/>
  <c r="O206" i="5"/>
  <c r="O207" i="5"/>
  <c r="O208" i="5"/>
  <c r="O200" i="5"/>
  <c r="O151" i="5"/>
  <c r="O120" i="5"/>
  <c r="O108" i="5"/>
  <c r="O54" i="5"/>
  <c r="O39" i="5"/>
  <c r="O30" i="5"/>
  <c r="O21" i="5"/>
  <c r="H17" i="5"/>
  <c r="H12" i="5"/>
  <c r="I12" i="5" s="1"/>
  <c r="O15" i="5"/>
  <c r="O13" i="5"/>
  <c r="Q34" i="7" l="1"/>
  <c r="Q84" i="7"/>
  <c r="O1340" i="5"/>
  <c r="H1313" i="5"/>
  <c r="O1279" i="5"/>
  <c r="O1274" i="5"/>
  <c r="O216" i="6" l="1"/>
  <c r="O196" i="6"/>
  <c r="H194" i="6"/>
  <c r="H193" i="6"/>
  <c r="O190" i="6"/>
  <c r="O185" i="6"/>
  <c r="H179" i="6"/>
  <c r="J175" i="6"/>
  <c r="O175" i="6"/>
  <c r="J248" i="6"/>
  <c r="J247" i="6"/>
  <c r="J245" i="6"/>
  <c r="J244" i="6"/>
  <c r="O248" i="6"/>
  <c r="O247" i="6" s="1"/>
  <c r="P247" i="6" s="1"/>
  <c r="H247" i="6"/>
  <c r="I247" i="6" s="1"/>
  <c r="H170" i="6"/>
  <c r="O170" i="6"/>
  <c r="O156" i="6"/>
  <c r="J154" i="6"/>
  <c r="J141" i="6"/>
  <c r="J140" i="6"/>
  <c r="J139" i="6"/>
  <c r="J138" i="6"/>
  <c r="O138" i="6"/>
  <c r="P138" i="6" s="1"/>
  <c r="K138" i="6"/>
  <c r="H138" i="6"/>
  <c r="I138" i="6" s="1"/>
  <c r="J137" i="6"/>
  <c r="J136" i="6"/>
  <c r="O134" i="6"/>
  <c r="P134" i="6" s="1"/>
  <c r="K134" i="6"/>
  <c r="H134" i="6"/>
  <c r="I134" i="6" s="1"/>
  <c r="O127" i="6"/>
  <c r="O126" i="6" s="1"/>
  <c r="P126" i="6" s="1"/>
  <c r="J127" i="6"/>
  <c r="K126" i="6"/>
  <c r="J126" i="6"/>
  <c r="H126" i="6"/>
  <c r="I126" i="6" s="1"/>
  <c r="J121" i="6"/>
  <c r="J119" i="6"/>
  <c r="J117" i="6"/>
  <c r="J115" i="6"/>
  <c r="J114" i="6"/>
  <c r="J113" i="6"/>
  <c r="J112" i="6"/>
  <c r="O113" i="6"/>
  <c r="O112" i="6" s="1"/>
  <c r="P112" i="6" s="1"/>
  <c r="K112" i="6"/>
  <c r="H112" i="6"/>
  <c r="I112" i="6" s="1"/>
  <c r="J111" i="6"/>
  <c r="J110" i="6"/>
  <c r="O110" i="6"/>
  <c r="P110" i="6" s="1"/>
  <c r="K110" i="6"/>
  <c r="H110" i="6"/>
  <c r="I110" i="6" s="1"/>
  <c r="O106" i="6"/>
  <c r="J101" i="6"/>
  <c r="J100" i="6"/>
  <c r="O100" i="6"/>
  <c r="P100" i="6" s="1"/>
  <c r="K100" i="6"/>
  <c r="H100" i="6"/>
  <c r="I100" i="6" s="1"/>
  <c r="J99" i="6"/>
  <c r="O98" i="6"/>
  <c r="P98" i="6" s="1"/>
  <c r="K98" i="6"/>
  <c r="J98" i="6"/>
  <c r="H98" i="6"/>
  <c r="I98" i="6" s="1"/>
  <c r="Q98" i="6" s="1"/>
  <c r="J97" i="6"/>
  <c r="O96" i="6"/>
  <c r="P96" i="6" s="1"/>
  <c r="K96" i="6"/>
  <c r="J96" i="6"/>
  <c r="H96" i="6"/>
  <c r="I96" i="6" s="1"/>
  <c r="Q96" i="6" s="1"/>
  <c r="O84" i="6"/>
  <c r="J76" i="6"/>
  <c r="O72" i="6"/>
  <c r="P72" i="6" s="1"/>
  <c r="K72" i="6"/>
  <c r="H72" i="6"/>
  <c r="I72" i="6" s="1"/>
  <c r="J75" i="6"/>
  <c r="J74" i="6"/>
  <c r="O70" i="6"/>
  <c r="P70" i="6" s="1"/>
  <c r="K70" i="6"/>
  <c r="H70" i="6"/>
  <c r="I70" i="6" s="1"/>
  <c r="J63" i="6"/>
  <c r="O62" i="6"/>
  <c r="P62" i="6" s="1"/>
  <c r="K62" i="6"/>
  <c r="J62" i="6"/>
  <c r="H62" i="6"/>
  <c r="I62" i="6" s="1"/>
  <c r="H64" i="6"/>
  <c r="I64" i="6" s="1"/>
  <c r="J64" i="6"/>
  <c r="K64" i="6"/>
  <c r="O46" i="6"/>
  <c r="H46" i="6"/>
  <c r="J37" i="6"/>
  <c r="J36" i="6"/>
  <c r="O35" i="6"/>
  <c r="O34" i="6" s="1"/>
  <c r="P34" i="6" s="1"/>
  <c r="K34" i="6"/>
  <c r="H34" i="6"/>
  <c r="I34" i="6" s="1"/>
  <c r="O32" i="6"/>
  <c r="J27" i="6"/>
  <c r="O26" i="6"/>
  <c r="P26" i="6" s="1"/>
  <c r="K26" i="6"/>
  <c r="J26" i="6"/>
  <c r="H26" i="6"/>
  <c r="I26" i="6" s="1"/>
  <c r="H24" i="6"/>
  <c r="Q247" i="6" l="1"/>
  <c r="Q110" i="6"/>
  <c r="Q138" i="6"/>
  <c r="Q100" i="6"/>
  <c r="Q72" i="6"/>
  <c r="Q70" i="6"/>
  <c r="Q134" i="6"/>
  <c r="Q112" i="6"/>
  <c r="Q126" i="6"/>
  <c r="Q26" i="6"/>
  <c r="Q34" i="6"/>
  <c r="Q62" i="6"/>
  <c r="O37" i="4"/>
  <c r="H38" i="4"/>
  <c r="H37" i="4"/>
  <c r="O783" i="5" l="1"/>
  <c r="H36" i="4"/>
  <c r="H14" i="4"/>
  <c r="O857" i="5" l="1"/>
  <c r="J170" i="6" l="1"/>
  <c r="J169" i="6"/>
  <c r="J168" i="6"/>
  <c r="J167" i="6"/>
  <c r="J166" i="6"/>
  <c r="J165" i="6"/>
  <c r="J156" i="6"/>
  <c r="J155" i="6"/>
  <c r="J153" i="6"/>
  <c r="J152" i="6"/>
  <c r="J146" i="6"/>
  <c r="J145" i="6"/>
  <c r="J144" i="6"/>
  <c r="J143" i="6"/>
  <c r="J142" i="6"/>
  <c r="J132" i="6"/>
  <c r="J131" i="6"/>
  <c r="J130" i="6"/>
  <c r="J129" i="6"/>
  <c r="K86" i="6"/>
  <c r="H74" i="6"/>
  <c r="J23" i="6"/>
  <c r="J25" i="6"/>
  <c r="J28" i="6"/>
  <c r="J29" i="6"/>
  <c r="J30" i="6"/>
  <c r="J31" i="6"/>
  <c r="J32" i="6"/>
  <c r="O12" i="6"/>
  <c r="H12" i="6"/>
  <c r="K12" i="6"/>
  <c r="O14" i="6"/>
  <c r="H14" i="6"/>
  <c r="K14" i="6"/>
  <c r="H16" i="6"/>
  <c r="J14" i="6"/>
  <c r="J15" i="6"/>
  <c r="J17" i="6"/>
  <c r="J18" i="6"/>
  <c r="J19" i="6"/>
  <c r="J20" i="6"/>
  <c r="J21" i="6"/>
  <c r="J16" i="6"/>
  <c r="K16" i="6"/>
  <c r="O17" i="6"/>
  <c r="O16" i="6" s="1"/>
  <c r="P16" i="6" s="1"/>
  <c r="H18" i="6"/>
  <c r="O18" i="6"/>
  <c r="P18" i="6" s="1"/>
  <c r="K18" i="6"/>
  <c r="H20" i="6"/>
  <c r="O20" i="6"/>
  <c r="P20" i="6" s="1"/>
  <c r="K20" i="6"/>
  <c r="H22" i="6"/>
  <c r="O22" i="6"/>
  <c r="P22" i="6" s="1"/>
  <c r="J22" i="6"/>
  <c r="K22" i="6"/>
  <c r="O28" i="6"/>
  <c r="P28" i="6" s="1"/>
  <c r="O24" i="6"/>
  <c r="P24" i="6" s="1"/>
  <c r="J24" i="6"/>
  <c r="K24" i="6"/>
  <c r="H28" i="6"/>
  <c r="I28" i="6" s="1"/>
  <c r="H31" i="6"/>
  <c r="I31" i="6" s="1"/>
  <c r="O31" i="6"/>
  <c r="P31" i="6" s="1"/>
  <c r="K31" i="6"/>
  <c r="K28" i="6"/>
  <c r="J42" i="6"/>
  <c r="J43" i="6"/>
  <c r="J44" i="6"/>
  <c r="J45" i="6"/>
  <c r="J46" i="6"/>
  <c r="K36" i="6"/>
  <c r="H83" i="6"/>
  <c r="I83" i="6" s="1"/>
  <c r="H80" i="6"/>
  <c r="I80" i="6" s="1"/>
  <c r="H76" i="6"/>
  <c r="O76" i="6"/>
  <c r="K76" i="6"/>
  <c r="O74" i="6"/>
  <c r="K74" i="6"/>
  <c r="O83" i="6"/>
  <c r="P83" i="6" s="1"/>
  <c r="O80" i="6"/>
  <c r="P80" i="6" s="1"/>
  <c r="O78" i="6"/>
  <c r="H78" i="6"/>
  <c r="K78" i="6"/>
  <c r="J78" i="6"/>
  <c r="J79" i="6"/>
  <c r="J81" i="6"/>
  <c r="J82" i="6"/>
  <c r="J83" i="6"/>
  <c r="J84" i="6"/>
  <c r="J80" i="6"/>
  <c r="K80" i="6"/>
  <c r="K83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6" i="6"/>
  <c r="J67" i="6"/>
  <c r="J68" i="6"/>
  <c r="J65" i="6"/>
  <c r="J125" i="6"/>
  <c r="J123" i="6"/>
  <c r="H102" i="6"/>
  <c r="I102" i="6" s="1"/>
  <c r="I105" i="6"/>
  <c r="J106" i="6"/>
  <c r="J90" i="6"/>
  <c r="J91" i="6"/>
  <c r="J93" i="6"/>
  <c r="J104" i="6"/>
  <c r="J103" i="6"/>
  <c r="J95" i="6"/>
  <c r="J105" i="6"/>
  <c r="J102" i="6"/>
  <c r="P78" i="6" l="1"/>
  <c r="O85" i="6"/>
  <c r="P85" i="6" s="1"/>
  <c r="H85" i="6"/>
  <c r="O33" i="6"/>
  <c r="P33" i="6" s="1"/>
  <c r="H33" i="6"/>
  <c r="Q28" i="6"/>
  <c r="Q83" i="6"/>
  <c r="Q31" i="6"/>
  <c r="Q80" i="6"/>
  <c r="H92" i="6" l="1"/>
  <c r="H86" i="6"/>
  <c r="O86" i="6"/>
  <c r="O88" i="6"/>
  <c r="H88" i="6"/>
  <c r="K88" i="6"/>
  <c r="H90" i="6"/>
  <c r="O91" i="6"/>
  <c r="O90" i="6" s="1"/>
  <c r="O105" i="6"/>
  <c r="P105" i="6" s="1"/>
  <c r="Q105" i="6" s="1"/>
  <c r="O102" i="6"/>
  <c r="P102" i="6" s="1"/>
  <c r="Q102" i="6" s="1"/>
  <c r="O94" i="6"/>
  <c r="O92" i="6"/>
  <c r="P92" i="6" s="1"/>
  <c r="J92" i="6"/>
  <c r="K92" i="6"/>
  <c r="H94" i="6"/>
  <c r="J94" i="6"/>
  <c r="K94" i="6"/>
  <c r="K105" i="6"/>
  <c r="K102" i="6"/>
  <c r="K114" i="6"/>
  <c r="K108" i="6"/>
  <c r="H145" i="6"/>
  <c r="I145" i="6" s="1"/>
  <c r="H142" i="6"/>
  <c r="I142" i="6" s="1"/>
  <c r="H140" i="6"/>
  <c r="H136" i="6"/>
  <c r="O140" i="6"/>
  <c r="O136" i="6"/>
  <c r="K140" i="6"/>
  <c r="K136" i="6"/>
  <c r="O142" i="6"/>
  <c r="P142" i="6" s="1"/>
  <c r="O145" i="6"/>
  <c r="P145" i="6" s="1"/>
  <c r="K145" i="6"/>
  <c r="K142" i="6"/>
  <c r="H150" i="6"/>
  <c r="O151" i="6"/>
  <c r="O150" i="6" s="1"/>
  <c r="H148" i="6"/>
  <c r="O149" i="6"/>
  <c r="O148" i="6" s="1"/>
  <c r="K150" i="6"/>
  <c r="K148" i="6"/>
  <c r="O155" i="6"/>
  <c r="P155" i="6" s="1"/>
  <c r="K155" i="6"/>
  <c r="K152" i="6"/>
  <c r="O153" i="6"/>
  <c r="O152" i="6" s="1"/>
  <c r="P152" i="6" s="1"/>
  <c r="H152" i="6"/>
  <c r="I152" i="6" s="1"/>
  <c r="H155" i="6"/>
  <c r="I155" i="6" s="1"/>
  <c r="O169" i="6"/>
  <c r="P169" i="6" s="1"/>
  <c r="H169" i="6"/>
  <c r="I169" i="6" s="1"/>
  <c r="K169" i="6"/>
  <c r="O166" i="6"/>
  <c r="P166" i="6" s="1"/>
  <c r="K166" i="6"/>
  <c r="H166" i="6"/>
  <c r="I166" i="6" s="1"/>
  <c r="O164" i="6"/>
  <c r="J162" i="6"/>
  <c r="K162" i="6"/>
  <c r="J164" i="6"/>
  <c r="K164" i="6"/>
  <c r="O162" i="6"/>
  <c r="P162" i="6" s="1"/>
  <c r="H162" i="6"/>
  <c r="H160" i="6"/>
  <c r="O160" i="6"/>
  <c r="H158" i="6"/>
  <c r="O158" i="6"/>
  <c r="K160" i="6"/>
  <c r="J158" i="6"/>
  <c r="K158" i="6"/>
  <c r="O67" i="6"/>
  <c r="P67" i="6" s="1"/>
  <c r="H67" i="6"/>
  <c r="I67" i="6" s="1"/>
  <c r="K67" i="6"/>
  <c r="O65" i="6"/>
  <c r="O64" i="6" s="1"/>
  <c r="P64" i="6" s="1"/>
  <c r="Q64" i="6" s="1"/>
  <c r="H60" i="6"/>
  <c r="O60" i="6"/>
  <c r="H58" i="6"/>
  <c r="K60" i="6"/>
  <c r="O58" i="6"/>
  <c r="P58" i="6" s="1"/>
  <c r="O56" i="6"/>
  <c r="P56" i="6" s="1"/>
  <c r="K58" i="6"/>
  <c r="H56" i="6"/>
  <c r="K56" i="6"/>
  <c r="O54" i="6"/>
  <c r="P54" i="6" s="1"/>
  <c r="K54" i="6"/>
  <c r="H52" i="6"/>
  <c r="O52" i="6"/>
  <c r="P52" i="6" s="1"/>
  <c r="K52" i="6"/>
  <c r="H50" i="6"/>
  <c r="O51" i="6"/>
  <c r="O50" i="6" s="1"/>
  <c r="H48" i="6"/>
  <c r="O49" i="6"/>
  <c r="O48" i="6" s="1"/>
  <c r="K50" i="6"/>
  <c r="K48" i="6"/>
  <c r="O45" i="6"/>
  <c r="P45" i="6" s="1"/>
  <c r="K45" i="6"/>
  <c r="H45" i="6"/>
  <c r="I45" i="6" s="1"/>
  <c r="O43" i="6"/>
  <c r="O42" i="6" s="1"/>
  <c r="P42" i="6" s="1"/>
  <c r="K42" i="6"/>
  <c r="H42" i="6"/>
  <c r="I42" i="6" s="1"/>
  <c r="H40" i="6"/>
  <c r="O41" i="6"/>
  <c r="O40" i="6" s="1"/>
  <c r="K38" i="6"/>
  <c r="H38" i="6"/>
  <c r="O39" i="6"/>
  <c r="O38" i="6" s="1"/>
  <c r="H36" i="6"/>
  <c r="O37" i="6"/>
  <c r="O36" i="6" s="1"/>
  <c r="O131" i="6"/>
  <c r="P131" i="6" s="1"/>
  <c r="K131" i="6"/>
  <c r="H131" i="6"/>
  <c r="I131" i="6" s="1"/>
  <c r="O129" i="6"/>
  <c r="O128" i="6" s="1"/>
  <c r="P128" i="6" s="1"/>
  <c r="J128" i="6"/>
  <c r="K128" i="6"/>
  <c r="H128" i="6"/>
  <c r="I128" i="6" s="1"/>
  <c r="H147" i="6" l="1"/>
  <c r="O157" i="6"/>
  <c r="P157" i="6" s="1"/>
  <c r="H157" i="6"/>
  <c r="P94" i="6"/>
  <c r="O107" i="6"/>
  <c r="P107" i="6" s="1"/>
  <c r="H69" i="6"/>
  <c r="P60" i="6"/>
  <c r="O69" i="6"/>
  <c r="P69" i="6" s="1"/>
  <c r="P164" i="6"/>
  <c r="O171" i="6"/>
  <c r="P171" i="6" s="1"/>
  <c r="O147" i="6"/>
  <c r="P147" i="6" s="1"/>
  <c r="H107" i="6"/>
  <c r="P40" i="6"/>
  <c r="O47" i="6"/>
  <c r="P47" i="6" s="1"/>
  <c r="H47" i="6"/>
  <c r="Q145" i="6"/>
  <c r="Q142" i="6"/>
  <c r="P90" i="6"/>
  <c r="Q152" i="6"/>
  <c r="Q155" i="6"/>
  <c r="Q166" i="6"/>
  <c r="Q169" i="6"/>
  <c r="P158" i="6"/>
  <c r="Q67" i="6"/>
  <c r="Q42" i="6"/>
  <c r="Q45" i="6"/>
  <c r="Q131" i="6"/>
  <c r="Q128" i="6"/>
  <c r="J124" i="6" l="1"/>
  <c r="H120" i="6"/>
  <c r="H124" i="6"/>
  <c r="K124" i="6"/>
  <c r="O125" i="6"/>
  <c r="O124" i="6" s="1"/>
  <c r="H122" i="6"/>
  <c r="O123" i="6"/>
  <c r="O122" i="6" s="1"/>
  <c r="P122" i="6" s="1"/>
  <c r="J120" i="6"/>
  <c r="J122" i="6"/>
  <c r="K122" i="6"/>
  <c r="O120" i="6"/>
  <c r="P120" i="6" s="1"/>
  <c r="K120" i="6"/>
  <c r="H118" i="6"/>
  <c r="J118" i="6"/>
  <c r="K118" i="6"/>
  <c r="O119" i="6"/>
  <c r="O118" i="6" s="1"/>
  <c r="P118" i="6" s="1"/>
  <c r="O116" i="6"/>
  <c r="P116" i="6" s="1"/>
  <c r="H116" i="6"/>
  <c r="J116" i="6"/>
  <c r="K116" i="6"/>
  <c r="H114" i="6"/>
  <c r="O115" i="6"/>
  <c r="O114" i="6" s="1"/>
  <c r="H108" i="6"/>
  <c r="O108" i="6"/>
  <c r="H133" i="6" l="1"/>
  <c r="O133" i="6"/>
  <c r="P133" i="6" s="1"/>
  <c r="P124" i="6"/>
  <c r="O245" i="6"/>
  <c r="O244" i="6" s="1"/>
  <c r="H244" i="6"/>
  <c r="H251" i="6" s="1"/>
  <c r="O241" i="6"/>
  <c r="H242" i="6"/>
  <c r="H241" i="6" s="1"/>
  <c r="I241" i="6" s="1"/>
  <c r="O237" i="6"/>
  <c r="H237" i="6"/>
  <c r="I237" i="6" s="1"/>
  <c r="O234" i="6"/>
  <c r="O233" i="6" s="1"/>
  <c r="H233" i="6"/>
  <c r="I233" i="6" s="1"/>
  <c r="O229" i="6"/>
  <c r="H232" i="6"/>
  <c r="H229" i="6" s="1"/>
  <c r="I229" i="6" s="1"/>
  <c r="H227" i="6"/>
  <c r="I227" i="6" s="1"/>
  <c r="O228" i="6"/>
  <c r="O227" i="6" s="1"/>
  <c r="O221" i="6"/>
  <c r="O220" i="6" s="1"/>
  <c r="O223" i="6"/>
  <c r="O222" i="6" s="1"/>
  <c r="H225" i="6"/>
  <c r="H224" i="6"/>
  <c r="H220" i="6"/>
  <c r="I220" i="6" s="1"/>
  <c r="O215" i="6"/>
  <c r="H218" i="6"/>
  <c r="H217" i="6"/>
  <c r="O213" i="6"/>
  <c r="H213" i="6"/>
  <c r="I213" i="6" s="1"/>
  <c r="O209" i="6"/>
  <c r="O208" i="6" s="1"/>
  <c r="H208" i="6"/>
  <c r="O205" i="6"/>
  <c r="O204" i="6" s="1"/>
  <c r="H204" i="6"/>
  <c r="I204" i="6" s="1"/>
  <c r="O201" i="6"/>
  <c r="O200" i="6" s="1"/>
  <c r="H203" i="6"/>
  <c r="H202" i="6"/>
  <c r="O195" i="6"/>
  <c r="H195" i="6"/>
  <c r="I195" i="6" s="1"/>
  <c r="O192" i="6"/>
  <c r="O191" i="6" s="1"/>
  <c r="O189" i="6"/>
  <c r="H189" i="6"/>
  <c r="I189" i="6" s="1"/>
  <c r="H182" i="6"/>
  <c r="I182" i="6" s="1"/>
  <c r="O184" i="6"/>
  <c r="H184" i="6"/>
  <c r="O183" i="6"/>
  <c r="O182" i="6" s="1"/>
  <c r="H178" i="6"/>
  <c r="I178" i="6" s="1"/>
  <c r="O178" i="6"/>
  <c r="H176" i="6"/>
  <c r="O174" i="6"/>
  <c r="H177" i="6"/>
  <c r="H172" i="6"/>
  <c r="I172" i="6" s="1"/>
  <c r="O173" i="6"/>
  <c r="O172" i="6" s="1"/>
  <c r="O36" i="4"/>
  <c r="I36" i="4"/>
  <c r="O31" i="4"/>
  <c r="H34" i="4"/>
  <c r="H31" i="4" s="1"/>
  <c r="I31" i="4" s="1"/>
  <c r="O28" i="4"/>
  <c r="O27" i="4" s="1"/>
  <c r="H29" i="4"/>
  <c r="H27" i="4" s="1"/>
  <c r="I27" i="4" s="1"/>
  <c r="O22" i="4"/>
  <c r="H25" i="4"/>
  <c r="O18" i="4"/>
  <c r="H20" i="4"/>
  <c r="H18" i="4" s="1"/>
  <c r="I18" i="4" s="1"/>
  <c r="O14" i="4"/>
  <c r="O13" i="4" s="1"/>
  <c r="H16" i="4"/>
  <c r="H15" i="4"/>
  <c r="I184" i="6" l="1"/>
  <c r="O188" i="6"/>
  <c r="P188" i="6" s="1"/>
  <c r="P244" i="6"/>
  <c r="O251" i="6"/>
  <c r="P251" i="6" s="1"/>
  <c r="H13" i="4"/>
  <c r="H22" i="4"/>
  <c r="I22" i="4" s="1"/>
  <c r="H191" i="6"/>
  <c r="I191" i="6" s="1"/>
  <c r="H215" i="6"/>
  <c r="H219" i="6" s="1"/>
  <c r="I219" i="6" s="1"/>
  <c r="H200" i="6"/>
  <c r="I200" i="6" s="1"/>
  <c r="H243" i="6"/>
  <c r="I243" i="6" s="1"/>
  <c r="H222" i="6"/>
  <c r="H226" i="6" s="1"/>
  <c r="I226" i="6" s="1"/>
  <c r="I208" i="6"/>
  <c r="H174" i="6"/>
  <c r="I174" i="6" s="1"/>
  <c r="I1084" i="5"/>
  <c r="I1081" i="5"/>
  <c r="I1075" i="5"/>
  <c r="I1069" i="5"/>
  <c r="I1063" i="5"/>
  <c r="I1060" i="5"/>
  <c r="I1057" i="5"/>
  <c r="I1051" i="5"/>
  <c r="I1045" i="5"/>
  <c r="I1039" i="5"/>
  <c r="I1036" i="5"/>
  <c r="I1033" i="5"/>
  <c r="I1027" i="5"/>
  <c r="I1021" i="5"/>
  <c r="I1015" i="5"/>
  <c r="H1038" i="5"/>
  <c r="I1038" i="5" s="1"/>
  <c r="H1062" i="5"/>
  <c r="I1062" i="5" s="1"/>
  <c r="H1085" i="5"/>
  <c r="H1083" i="5"/>
  <c r="H1082" i="5"/>
  <c r="O1085" i="5"/>
  <c r="O1084" i="5" s="1"/>
  <c r="O1082" i="5"/>
  <c r="O1081" i="5" s="1"/>
  <c r="P1081" i="5" s="1"/>
  <c r="H1080" i="5"/>
  <c r="H1078" i="5"/>
  <c r="H1077" i="5"/>
  <c r="H1076" i="5"/>
  <c r="H1074" i="5"/>
  <c r="H1072" i="5"/>
  <c r="H1071" i="5"/>
  <c r="H1070" i="5"/>
  <c r="O1076" i="5"/>
  <c r="O1075" i="5" s="1"/>
  <c r="P1075" i="5" s="1"/>
  <c r="O1070" i="5"/>
  <c r="O1069" i="5" s="1"/>
  <c r="P1069" i="5" s="1"/>
  <c r="O1064" i="5"/>
  <c r="O1063" i="5" s="1"/>
  <c r="P1063" i="5" s="1"/>
  <c r="H1068" i="5"/>
  <c r="H1066" i="5"/>
  <c r="H1065" i="5"/>
  <c r="H1064" i="5"/>
  <c r="H1061" i="5"/>
  <c r="H1059" i="5"/>
  <c r="H1058" i="5"/>
  <c r="H1056" i="5"/>
  <c r="H1054" i="5"/>
  <c r="H1053" i="5"/>
  <c r="H1052" i="5"/>
  <c r="O1061" i="5"/>
  <c r="O1060" i="5" s="1"/>
  <c r="O1058" i="5"/>
  <c r="O1057" i="5" s="1"/>
  <c r="P1057" i="5" s="1"/>
  <c r="O1052" i="5"/>
  <c r="O1051" i="5" s="1"/>
  <c r="P1051" i="5" s="1"/>
  <c r="O1046" i="5"/>
  <c r="O1045" i="5" s="1"/>
  <c r="P1045" i="5" s="1"/>
  <c r="O1040" i="5"/>
  <c r="O1039" i="5" s="1"/>
  <c r="P1039" i="5" s="1"/>
  <c r="H1050" i="5"/>
  <c r="H1048" i="5"/>
  <c r="H1047" i="5"/>
  <c r="H1046" i="5"/>
  <c r="H1044" i="5"/>
  <c r="H1042" i="5"/>
  <c r="H1041" i="5"/>
  <c r="H1040" i="5"/>
  <c r="O1037" i="5"/>
  <c r="O1036" i="5" s="1"/>
  <c r="O1034" i="5"/>
  <c r="O1033" i="5" s="1"/>
  <c r="P1033" i="5" s="1"/>
  <c r="H1037" i="5"/>
  <c r="H1035" i="5"/>
  <c r="H1034" i="5"/>
  <c r="H1032" i="5"/>
  <c r="H1030" i="5"/>
  <c r="H1029" i="5"/>
  <c r="H1028" i="5"/>
  <c r="O1028" i="5"/>
  <c r="O1027" i="5" s="1"/>
  <c r="P1027" i="5" s="1"/>
  <c r="O1022" i="5"/>
  <c r="O1021" i="5" s="1"/>
  <c r="P1021" i="5" s="1"/>
  <c r="O1016" i="5"/>
  <c r="O1015" i="5" s="1"/>
  <c r="P1015" i="5" s="1"/>
  <c r="H1026" i="5"/>
  <c r="H1024" i="5"/>
  <c r="H1023" i="5"/>
  <c r="H1022" i="5"/>
  <c r="H1020" i="5"/>
  <c r="H1018" i="5"/>
  <c r="H1017" i="5"/>
  <c r="H1016" i="5"/>
  <c r="H1011" i="5"/>
  <c r="H1010" i="5"/>
  <c r="H1013" i="5"/>
  <c r="H1012" i="5" s="1"/>
  <c r="I1012" i="5" s="1"/>
  <c r="O1013" i="5"/>
  <c r="O1012" i="5" s="1"/>
  <c r="P1012" i="5" s="1"/>
  <c r="O1010" i="5"/>
  <c r="O1009" i="5" s="1"/>
  <c r="P1009" i="5" s="1"/>
  <c r="O1004" i="5"/>
  <c r="O1003" i="5" s="1"/>
  <c r="P1003" i="5" s="1"/>
  <c r="O998" i="5"/>
  <c r="O997" i="5" s="1"/>
  <c r="P997" i="5" s="1"/>
  <c r="O992" i="5"/>
  <c r="O991" i="5" s="1"/>
  <c r="P991" i="5" s="1"/>
  <c r="H1008" i="5"/>
  <c r="H1006" i="5"/>
  <c r="H1005" i="5"/>
  <c r="H1004" i="5"/>
  <c r="H1002" i="5"/>
  <c r="H1000" i="5"/>
  <c r="H999" i="5"/>
  <c r="H998" i="5"/>
  <c r="H996" i="5"/>
  <c r="H994" i="5"/>
  <c r="H993" i="5"/>
  <c r="H992" i="5"/>
  <c r="O989" i="5"/>
  <c r="O988" i="5" s="1"/>
  <c r="H989" i="5"/>
  <c r="H988" i="5" s="1"/>
  <c r="I988" i="5" s="1"/>
  <c r="O986" i="5"/>
  <c r="O985" i="5" s="1"/>
  <c r="P985" i="5" s="1"/>
  <c r="H987" i="5"/>
  <c r="H986" i="5"/>
  <c r="H1086" i="5"/>
  <c r="I1086" i="5" s="1"/>
  <c r="H1110" i="5"/>
  <c r="I1110" i="5" s="1"/>
  <c r="H1134" i="5"/>
  <c r="I1134" i="5" s="1"/>
  <c r="H1158" i="5"/>
  <c r="I1158" i="5" s="1"/>
  <c r="H1182" i="5"/>
  <c r="I1182" i="5" s="1"/>
  <c r="H1206" i="5"/>
  <c r="I1206" i="5" s="1"/>
  <c r="H1230" i="5"/>
  <c r="I1230" i="5" s="1"/>
  <c r="O1157" i="5"/>
  <c r="O1156" i="5" s="1"/>
  <c r="P1156" i="5" s="1"/>
  <c r="H1252" i="5"/>
  <c r="I1252" i="5" s="1"/>
  <c r="I1249" i="5"/>
  <c r="I1243" i="5"/>
  <c r="I1231" i="5"/>
  <c r="I1228" i="5"/>
  <c r="I1225" i="5"/>
  <c r="I1219" i="5"/>
  <c r="I1213" i="5"/>
  <c r="I1207" i="5"/>
  <c r="I1204" i="5"/>
  <c r="I1201" i="5"/>
  <c r="I1195" i="5"/>
  <c r="I1189" i="5"/>
  <c r="I1183" i="5"/>
  <c r="I1180" i="5"/>
  <c r="I1177" i="5"/>
  <c r="I1171" i="5"/>
  <c r="I1165" i="5"/>
  <c r="I1159" i="5"/>
  <c r="I1156" i="5"/>
  <c r="I1153" i="5"/>
  <c r="I1147" i="5"/>
  <c r="I1141" i="5"/>
  <c r="I1135" i="5"/>
  <c r="I1132" i="5"/>
  <c r="I1129" i="5"/>
  <c r="I1123" i="5"/>
  <c r="I1117" i="5"/>
  <c r="I1111" i="5"/>
  <c r="I1108" i="5"/>
  <c r="I1105" i="5"/>
  <c r="I1099" i="5"/>
  <c r="I1093" i="5"/>
  <c r="I1087" i="5"/>
  <c r="O1253" i="5"/>
  <c r="O1252" i="5" s="1"/>
  <c r="P1252" i="5" s="1"/>
  <c r="O1250" i="5"/>
  <c r="O1249" i="5" s="1"/>
  <c r="P1249" i="5" s="1"/>
  <c r="O1244" i="5"/>
  <c r="O1243" i="5" s="1"/>
  <c r="P1243" i="5" s="1"/>
  <c r="O1238" i="5"/>
  <c r="O1237" i="5" s="1"/>
  <c r="P1237" i="5" s="1"/>
  <c r="O1232" i="5"/>
  <c r="O1231" i="5" s="1"/>
  <c r="P1231" i="5" s="1"/>
  <c r="O1229" i="5"/>
  <c r="O1228" i="5" s="1"/>
  <c r="P1228" i="5" s="1"/>
  <c r="O1226" i="5"/>
  <c r="O1225" i="5" s="1"/>
  <c r="P1225" i="5" s="1"/>
  <c r="O1220" i="5"/>
  <c r="O1219" i="5" s="1"/>
  <c r="O1214" i="5"/>
  <c r="O1213" i="5" s="1"/>
  <c r="P1213" i="5" s="1"/>
  <c r="O1208" i="5"/>
  <c r="O1207" i="5" s="1"/>
  <c r="P1207" i="5" s="1"/>
  <c r="O1205" i="5"/>
  <c r="O1204" i="5" s="1"/>
  <c r="P1204" i="5" s="1"/>
  <c r="O1202" i="5"/>
  <c r="O1201" i="5" s="1"/>
  <c r="P1201" i="5" s="1"/>
  <c r="O1196" i="5"/>
  <c r="O1195" i="5" s="1"/>
  <c r="P1195" i="5" s="1"/>
  <c r="O1190" i="5"/>
  <c r="O1189" i="5" s="1"/>
  <c r="P1189" i="5" s="1"/>
  <c r="O1184" i="5"/>
  <c r="O1183" i="5" s="1"/>
  <c r="P1183" i="5" s="1"/>
  <c r="O1181" i="5"/>
  <c r="O1180" i="5" s="1"/>
  <c r="O1178" i="5"/>
  <c r="O1177" i="5" s="1"/>
  <c r="P1177" i="5" s="1"/>
  <c r="O1172" i="5"/>
  <c r="O1171" i="5" s="1"/>
  <c r="P1171" i="5" s="1"/>
  <c r="O1166" i="5"/>
  <c r="O1165" i="5" s="1"/>
  <c r="P1165" i="5" s="1"/>
  <c r="O1160" i="5"/>
  <c r="O1159" i="5" s="1"/>
  <c r="P1159" i="5" s="1"/>
  <c r="O1154" i="5"/>
  <c r="O1153" i="5" s="1"/>
  <c r="P1153" i="5" s="1"/>
  <c r="O1148" i="5"/>
  <c r="O1147" i="5" s="1"/>
  <c r="P1147" i="5" s="1"/>
  <c r="O1142" i="5"/>
  <c r="O1141" i="5" s="1"/>
  <c r="P1141" i="5" s="1"/>
  <c r="O1136" i="5"/>
  <c r="O1135" i="5" s="1"/>
  <c r="P1135" i="5" s="1"/>
  <c r="O1133" i="5"/>
  <c r="O1132" i="5" s="1"/>
  <c r="P1132" i="5" s="1"/>
  <c r="O1130" i="5"/>
  <c r="O1129" i="5" s="1"/>
  <c r="P1129" i="5" s="1"/>
  <c r="O1124" i="5"/>
  <c r="O1123" i="5" s="1"/>
  <c r="P1123" i="5" s="1"/>
  <c r="O1118" i="5"/>
  <c r="O1117" i="5" s="1"/>
  <c r="P1117" i="5" s="1"/>
  <c r="O1112" i="5"/>
  <c r="O1111" i="5" s="1"/>
  <c r="P1111" i="5" s="1"/>
  <c r="O1109" i="5"/>
  <c r="O1108" i="5" s="1"/>
  <c r="P1108" i="5" s="1"/>
  <c r="O1106" i="5"/>
  <c r="O1105" i="5" s="1"/>
  <c r="P1105" i="5" s="1"/>
  <c r="O1100" i="5"/>
  <c r="O1099" i="5" s="1"/>
  <c r="P1099" i="5" s="1"/>
  <c r="O1094" i="5"/>
  <c r="O1093" i="5" s="1"/>
  <c r="P1093" i="5" s="1"/>
  <c r="O1088" i="5"/>
  <c r="O1087" i="5" s="1"/>
  <c r="P1087" i="5" s="1"/>
  <c r="H1250" i="5"/>
  <c r="H1248" i="5"/>
  <c r="H1246" i="5"/>
  <c r="H1245" i="5"/>
  <c r="H1244" i="5"/>
  <c r="H1242" i="5"/>
  <c r="H1240" i="5"/>
  <c r="H1239" i="5"/>
  <c r="H1238" i="5"/>
  <c r="H1236" i="5"/>
  <c r="H1234" i="5"/>
  <c r="H1233" i="5"/>
  <c r="H1232" i="5"/>
  <c r="H1229" i="5"/>
  <c r="H1227" i="5"/>
  <c r="H1226" i="5"/>
  <c r="H1224" i="5"/>
  <c r="H1222" i="5"/>
  <c r="H1221" i="5"/>
  <c r="H1220" i="5"/>
  <c r="H1218" i="5"/>
  <c r="H1216" i="5"/>
  <c r="H1215" i="5"/>
  <c r="H1214" i="5"/>
  <c r="H1212" i="5"/>
  <c r="H1210" i="5"/>
  <c r="H1209" i="5"/>
  <c r="H1208" i="5"/>
  <c r="H1202" i="5"/>
  <c r="H1200" i="5"/>
  <c r="H1198" i="5"/>
  <c r="H1197" i="5"/>
  <c r="H1196" i="5"/>
  <c r="H1194" i="5"/>
  <c r="H1192" i="5"/>
  <c r="H1191" i="5"/>
  <c r="H1190" i="5"/>
  <c r="H1188" i="5"/>
  <c r="H1186" i="5"/>
  <c r="H1185" i="5"/>
  <c r="H1184" i="5"/>
  <c r="H1181" i="5"/>
  <c r="H1179" i="5"/>
  <c r="H1178" i="5"/>
  <c r="H1176" i="5"/>
  <c r="H1174" i="5"/>
  <c r="H1173" i="5"/>
  <c r="H1172" i="5"/>
  <c r="H1170" i="5"/>
  <c r="H1168" i="5"/>
  <c r="H1167" i="5"/>
  <c r="H1166" i="5"/>
  <c r="H1164" i="5"/>
  <c r="H1162" i="5"/>
  <c r="H1161" i="5"/>
  <c r="H1160" i="5"/>
  <c r="H1157" i="5"/>
  <c r="H1155" i="5"/>
  <c r="H1154" i="5"/>
  <c r="H1152" i="5"/>
  <c r="H1150" i="5"/>
  <c r="H1149" i="5"/>
  <c r="H1148" i="5"/>
  <c r="H1146" i="5"/>
  <c r="H1144" i="5"/>
  <c r="H1143" i="5"/>
  <c r="H1142" i="5"/>
  <c r="H1140" i="5"/>
  <c r="H1138" i="5"/>
  <c r="H1137" i="5"/>
  <c r="H1136" i="5"/>
  <c r="H1133" i="5"/>
  <c r="H1131" i="5"/>
  <c r="H1130" i="5"/>
  <c r="H1128" i="5"/>
  <c r="H1126" i="5"/>
  <c r="H1125" i="5"/>
  <c r="H1124" i="5"/>
  <c r="H1122" i="5"/>
  <c r="H1120" i="5"/>
  <c r="H1119" i="5"/>
  <c r="H1118" i="5"/>
  <c r="H1116" i="5"/>
  <c r="H1114" i="5"/>
  <c r="H1113" i="5"/>
  <c r="H1112" i="5"/>
  <c r="H1109" i="5"/>
  <c r="H1107" i="5"/>
  <c r="H1106" i="5"/>
  <c r="H1104" i="5"/>
  <c r="H1102" i="5"/>
  <c r="H1101" i="5"/>
  <c r="H1100" i="5"/>
  <c r="H1098" i="5"/>
  <c r="H1096" i="5"/>
  <c r="H1095" i="5"/>
  <c r="H1094" i="5"/>
  <c r="H1092" i="5"/>
  <c r="H1090" i="5"/>
  <c r="H1089" i="5"/>
  <c r="H1088" i="5"/>
  <c r="O980" i="5"/>
  <c r="O979" i="5" s="1"/>
  <c r="P979" i="5" s="1"/>
  <c r="O974" i="5"/>
  <c r="O973" i="5" s="1"/>
  <c r="P973" i="5" s="1"/>
  <c r="O968" i="5"/>
  <c r="O967" i="5" s="1"/>
  <c r="P967" i="5" s="1"/>
  <c r="H984" i="5"/>
  <c r="H982" i="5"/>
  <c r="H981" i="5"/>
  <c r="H980" i="5"/>
  <c r="H978" i="5"/>
  <c r="H976" i="5"/>
  <c r="H975" i="5"/>
  <c r="H974" i="5"/>
  <c r="H972" i="5"/>
  <c r="H970" i="5"/>
  <c r="H969" i="5"/>
  <c r="H968" i="5"/>
  <c r="H964" i="5"/>
  <c r="I964" i="5" s="1"/>
  <c r="O965" i="5"/>
  <c r="O964" i="5" s="1"/>
  <c r="O962" i="5"/>
  <c r="O961" i="5" s="1"/>
  <c r="P961" i="5" s="1"/>
  <c r="O956" i="5"/>
  <c r="O955" i="5" s="1"/>
  <c r="P955" i="5" s="1"/>
  <c r="O926" i="5"/>
  <c r="O925" i="5" s="1"/>
  <c r="P925" i="5" s="1"/>
  <c r="O932" i="5"/>
  <c r="O931" i="5" s="1"/>
  <c r="P931" i="5" s="1"/>
  <c r="O938" i="5"/>
  <c r="O937" i="5" s="1"/>
  <c r="P937" i="5" s="1"/>
  <c r="O941" i="5"/>
  <c r="O940" i="5" s="1"/>
  <c r="O950" i="5"/>
  <c r="O949" i="5" s="1"/>
  <c r="P949" i="5" s="1"/>
  <c r="O944" i="5"/>
  <c r="O943" i="5" s="1"/>
  <c r="P943" i="5" s="1"/>
  <c r="H963" i="5"/>
  <c r="H962" i="5"/>
  <c r="H960" i="5"/>
  <c r="H958" i="5"/>
  <c r="H957" i="5"/>
  <c r="H956" i="5"/>
  <c r="H954" i="5"/>
  <c r="H952" i="5"/>
  <c r="H951" i="5"/>
  <c r="H950" i="5"/>
  <c r="H948" i="5"/>
  <c r="H946" i="5"/>
  <c r="H945" i="5"/>
  <c r="H944" i="5"/>
  <c r="H941" i="5"/>
  <c r="H940" i="5" s="1"/>
  <c r="I940" i="5" s="1"/>
  <c r="H939" i="5"/>
  <c r="H938" i="5"/>
  <c r="H936" i="5"/>
  <c r="H934" i="5"/>
  <c r="H933" i="5"/>
  <c r="H932" i="5"/>
  <c r="H930" i="5"/>
  <c r="H928" i="5"/>
  <c r="H927" i="5"/>
  <c r="H926" i="5"/>
  <c r="O920" i="5"/>
  <c r="O919" i="5" s="1"/>
  <c r="P919" i="5" s="1"/>
  <c r="H924" i="5"/>
  <c r="H922" i="5"/>
  <c r="H921" i="5"/>
  <c r="H920" i="5"/>
  <c r="O917" i="5"/>
  <c r="O916" i="5" s="1"/>
  <c r="P916" i="5" s="1"/>
  <c r="H917" i="5"/>
  <c r="H916" i="5" s="1"/>
  <c r="I916" i="5" s="1"/>
  <c r="O914" i="5"/>
  <c r="O913" i="5" s="1"/>
  <c r="P913" i="5" s="1"/>
  <c r="H915" i="5"/>
  <c r="H914" i="5"/>
  <c r="O908" i="5"/>
  <c r="O907" i="5" s="1"/>
  <c r="P907" i="5" s="1"/>
  <c r="H912" i="5"/>
  <c r="H911" i="5"/>
  <c r="H910" i="5"/>
  <c r="H909" i="5"/>
  <c r="H908" i="5"/>
  <c r="H906" i="5"/>
  <c r="H905" i="5"/>
  <c r="H904" i="5"/>
  <c r="H903" i="5"/>
  <c r="H902" i="5"/>
  <c r="O902" i="5"/>
  <c r="O901" i="5" s="1"/>
  <c r="P901" i="5" s="1"/>
  <c r="O896" i="5"/>
  <c r="O895" i="5" s="1"/>
  <c r="P895" i="5" s="1"/>
  <c r="H900" i="5"/>
  <c r="H899" i="5"/>
  <c r="H898" i="5"/>
  <c r="H897" i="5"/>
  <c r="H896" i="5"/>
  <c r="O893" i="5"/>
  <c r="O892" i="5" s="1"/>
  <c r="P892" i="5" s="1"/>
  <c r="H893" i="5"/>
  <c r="H892" i="5" s="1"/>
  <c r="O890" i="5"/>
  <c r="O889" i="5" s="1"/>
  <c r="P889" i="5" s="1"/>
  <c r="H891" i="5"/>
  <c r="H890" i="5"/>
  <c r="O884" i="5"/>
  <c r="O883" i="5" s="1"/>
  <c r="P883" i="5" s="1"/>
  <c r="H888" i="5"/>
  <c r="H886" i="5"/>
  <c r="H885" i="5"/>
  <c r="H884" i="5"/>
  <c r="O878" i="5"/>
  <c r="O877" i="5" s="1"/>
  <c r="P877" i="5" s="1"/>
  <c r="H882" i="5"/>
  <c r="H880" i="5"/>
  <c r="H879" i="5"/>
  <c r="H878" i="5"/>
  <c r="O872" i="5"/>
  <c r="O871" i="5" s="1"/>
  <c r="P871" i="5" s="1"/>
  <c r="H876" i="5"/>
  <c r="H874" i="5"/>
  <c r="H873" i="5"/>
  <c r="H872" i="5"/>
  <c r="I1269" i="5"/>
  <c r="I1267" i="5"/>
  <c r="I1261" i="5"/>
  <c r="I1255" i="5"/>
  <c r="I1271" i="5"/>
  <c r="O1270" i="5"/>
  <c r="O1269" i="5" s="1"/>
  <c r="O1268" i="5"/>
  <c r="O1267" i="5" s="1"/>
  <c r="P1267" i="5" s="1"/>
  <c r="O1262" i="5"/>
  <c r="O1261" i="5" s="1"/>
  <c r="P1261" i="5" s="1"/>
  <c r="O1256" i="5"/>
  <c r="O1255" i="5" s="1"/>
  <c r="P1255" i="5" s="1"/>
  <c r="H1270" i="5"/>
  <c r="H1268" i="5"/>
  <c r="H1266" i="5"/>
  <c r="H1265" i="5"/>
  <c r="H1264" i="5"/>
  <c r="H1263" i="5"/>
  <c r="H1262" i="5"/>
  <c r="H1260" i="5"/>
  <c r="H1259" i="5"/>
  <c r="H1258" i="5"/>
  <c r="H1257" i="5"/>
  <c r="H1256" i="5"/>
  <c r="I1348" i="5"/>
  <c r="I1360" i="5"/>
  <c r="H1365" i="5"/>
  <c r="I1365" i="5" s="1"/>
  <c r="O868" i="5"/>
  <c r="P868" i="5" s="1"/>
  <c r="H868" i="5"/>
  <c r="I868" i="5" s="1"/>
  <c r="H867" i="5"/>
  <c r="H864" i="5"/>
  <c r="H865" i="5"/>
  <c r="H863" i="5"/>
  <c r="H855" i="5"/>
  <c r="H853" i="5"/>
  <c r="H852" i="5"/>
  <c r="H851" i="5"/>
  <c r="H846" i="5"/>
  <c r="J868" i="5"/>
  <c r="P862" i="5"/>
  <c r="O856" i="5"/>
  <c r="P856" i="5" s="1"/>
  <c r="H856" i="5"/>
  <c r="I856" i="5" s="1"/>
  <c r="O851" i="5"/>
  <c r="O850" i="5" s="1"/>
  <c r="P850" i="5" s="1"/>
  <c r="O1364" i="5"/>
  <c r="O1363" i="5"/>
  <c r="O1362" i="5"/>
  <c r="I1361" i="5"/>
  <c r="K1269" i="5"/>
  <c r="O847" i="5"/>
  <c r="O846" i="5" s="1"/>
  <c r="O843" i="5"/>
  <c r="O842" i="5" s="1"/>
  <c r="I13" i="4" l="1"/>
  <c r="H12" i="4"/>
  <c r="H188" i="6"/>
  <c r="I188" i="6" s="1"/>
  <c r="H212" i="6"/>
  <c r="I212" i="6" s="1"/>
  <c r="Q1075" i="5"/>
  <c r="H985" i="5"/>
  <c r="I985" i="5" s="1"/>
  <c r="Q985" i="5" s="1"/>
  <c r="H889" i="5"/>
  <c r="I889" i="5" s="1"/>
  <c r="Q889" i="5" s="1"/>
  <c r="H1009" i="5"/>
  <c r="I1009" i="5" s="1"/>
  <c r="Q1009" i="5" s="1"/>
  <c r="H937" i="5"/>
  <c r="I937" i="5" s="1"/>
  <c r="Q937" i="5" s="1"/>
  <c r="Q1057" i="5"/>
  <c r="Q868" i="5"/>
  <c r="Q916" i="5"/>
  <c r="Q1045" i="5"/>
  <c r="Q1252" i="5"/>
  <c r="H955" i="5"/>
  <c r="I955" i="5" s="1"/>
  <c r="Q955" i="5" s="1"/>
  <c r="Q1012" i="5"/>
  <c r="H913" i="5"/>
  <c r="I913" i="5" s="1"/>
  <c r="Q913" i="5" s="1"/>
  <c r="H883" i="5"/>
  <c r="I883" i="5" s="1"/>
  <c r="Q883" i="5" s="1"/>
  <c r="Q1261" i="5"/>
  <c r="H967" i="5"/>
  <c r="I967" i="5" s="1"/>
  <c r="Q967" i="5" s="1"/>
  <c r="H973" i="5"/>
  <c r="I973" i="5" s="1"/>
  <c r="Q973" i="5" s="1"/>
  <c r="H979" i="5"/>
  <c r="I979" i="5" s="1"/>
  <c r="Q979" i="5" s="1"/>
  <c r="H871" i="5"/>
  <c r="I871" i="5" s="1"/>
  <c r="Q871" i="5" s="1"/>
  <c r="H895" i="5"/>
  <c r="I895" i="5" s="1"/>
  <c r="Q895" i="5" s="1"/>
  <c r="H919" i="5"/>
  <c r="I919" i="5" s="1"/>
  <c r="Q919" i="5" s="1"/>
  <c r="H961" i="5"/>
  <c r="I961" i="5" s="1"/>
  <c r="Q961" i="5" s="1"/>
  <c r="Q1183" i="5"/>
  <c r="Q1204" i="5"/>
  <c r="Q1225" i="5"/>
  <c r="Q1069" i="5"/>
  <c r="Q856" i="5"/>
  <c r="H907" i="5"/>
  <c r="I907" i="5" s="1"/>
  <c r="Q907" i="5" s="1"/>
  <c r="H925" i="5"/>
  <c r="I925" i="5" s="1"/>
  <c r="Q925" i="5" s="1"/>
  <c r="H931" i="5"/>
  <c r="I931" i="5" s="1"/>
  <c r="Q931" i="5" s="1"/>
  <c r="H1237" i="5"/>
  <c r="I1237" i="5" s="1"/>
  <c r="Q1237" i="5" s="1"/>
  <c r="Q1108" i="5"/>
  <c r="Q1129" i="5"/>
  <c r="Q1171" i="5"/>
  <c r="Q1189" i="5"/>
  <c r="Q1207" i="5"/>
  <c r="Q1228" i="5"/>
  <c r="Q1156" i="5"/>
  <c r="H877" i="5"/>
  <c r="I877" i="5" s="1"/>
  <c r="Q877" i="5" s="1"/>
  <c r="H943" i="5"/>
  <c r="I943" i="5" s="1"/>
  <c r="Q943" i="5" s="1"/>
  <c r="Q1123" i="5"/>
  <c r="H991" i="5"/>
  <c r="I991" i="5" s="1"/>
  <c r="Q991" i="5" s="1"/>
  <c r="Q1081" i="5"/>
  <c r="P964" i="5"/>
  <c r="Q964" i="5" s="1"/>
  <c r="O966" i="5"/>
  <c r="P966" i="5" s="1"/>
  <c r="Q1087" i="5"/>
  <c r="I892" i="5"/>
  <c r="Q892" i="5" s="1"/>
  <c r="P988" i="5"/>
  <c r="Q988" i="5" s="1"/>
  <c r="O990" i="5"/>
  <c r="P990" i="5" s="1"/>
  <c r="Q1027" i="5"/>
  <c r="O894" i="5"/>
  <c r="P894" i="5" s="1"/>
  <c r="Q1105" i="5"/>
  <c r="Q1141" i="5"/>
  <c r="Q1051" i="5"/>
  <c r="H850" i="5"/>
  <c r="I850" i="5" s="1"/>
  <c r="Q850" i="5" s="1"/>
  <c r="H949" i="5"/>
  <c r="I949" i="5" s="1"/>
  <c r="Q949" i="5" s="1"/>
  <c r="Q1147" i="5"/>
  <c r="Q1033" i="5"/>
  <c r="H862" i="5"/>
  <c r="I862" i="5" s="1"/>
  <c r="Q862" i="5" s="1"/>
  <c r="Q1255" i="5"/>
  <c r="H1003" i="5"/>
  <c r="I1003" i="5" s="1"/>
  <c r="Q1003" i="5" s="1"/>
  <c r="Q1015" i="5"/>
  <c r="Q1039" i="5"/>
  <c r="O918" i="5"/>
  <c r="P918" i="5" s="1"/>
  <c r="Q1093" i="5"/>
  <c r="Q1111" i="5"/>
  <c r="Q1132" i="5"/>
  <c r="Q1099" i="5"/>
  <c r="Q1117" i="5"/>
  <c r="Q1135" i="5"/>
  <c r="Q1177" i="5"/>
  <c r="Q1195" i="5"/>
  <c r="Q1213" i="5"/>
  <c r="Q1231" i="5"/>
  <c r="O1014" i="5"/>
  <c r="P1014" i="5" s="1"/>
  <c r="Q1021" i="5"/>
  <c r="Q1063" i="5"/>
  <c r="H199" i="6"/>
  <c r="I199" i="6" s="1"/>
  <c r="I215" i="6"/>
  <c r="I222" i="6"/>
  <c r="O1038" i="5"/>
  <c r="P1038" i="5" s="1"/>
  <c r="Q1038" i="5" s="1"/>
  <c r="P1036" i="5"/>
  <c r="Q1036" i="5" s="1"/>
  <c r="O1062" i="5"/>
  <c r="P1062" i="5" s="1"/>
  <c r="Q1062" i="5" s="1"/>
  <c r="P1060" i="5"/>
  <c r="Q1060" i="5" s="1"/>
  <c r="P1084" i="5"/>
  <c r="Q1084" i="5" s="1"/>
  <c r="O1086" i="5"/>
  <c r="P1086" i="5" s="1"/>
  <c r="Q1086" i="5" s="1"/>
  <c r="H997" i="5"/>
  <c r="I997" i="5" s="1"/>
  <c r="Q997" i="5" s="1"/>
  <c r="P1180" i="5"/>
  <c r="Q1180" i="5" s="1"/>
  <c r="O1182" i="5"/>
  <c r="P1182" i="5" s="1"/>
  <c r="Q1182" i="5" s="1"/>
  <c r="P1219" i="5"/>
  <c r="Q1219" i="5" s="1"/>
  <c r="O1230" i="5"/>
  <c r="P1230" i="5" s="1"/>
  <c r="Q1230" i="5" s="1"/>
  <c r="Q1159" i="5"/>
  <c r="Q1201" i="5"/>
  <c r="O1134" i="5"/>
  <c r="P1134" i="5" s="1"/>
  <c r="Q1134" i="5" s="1"/>
  <c r="Q1165" i="5"/>
  <c r="Q1243" i="5"/>
  <c r="Q1153" i="5"/>
  <c r="Q1249" i="5"/>
  <c r="O1254" i="5"/>
  <c r="P1254" i="5" s="1"/>
  <c r="O1206" i="5"/>
  <c r="P1206" i="5" s="1"/>
  <c r="Q1206" i="5" s="1"/>
  <c r="O1158" i="5"/>
  <c r="P1158" i="5" s="1"/>
  <c r="Q1158" i="5" s="1"/>
  <c r="O1110" i="5"/>
  <c r="P1110" i="5" s="1"/>
  <c r="Q1110" i="5" s="1"/>
  <c r="O942" i="5"/>
  <c r="P942" i="5" s="1"/>
  <c r="P940" i="5"/>
  <c r="Q940" i="5" s="1"/>
  <c r="H901" i="5"/>
  <c r="I901" i="5" s="1"/>
  <c r="Q901" i="5" s="1"/>
  <c r="O1271" i="5"/>
  <c r="P1271" i="5" s="1"/>
  <c r="Q1271" i="5" s="1"/>
  <c r="P1269" i="5"/>
  <c r="Q1269" i="5" s="1"/>
  <c r="Q1267" i="5"/>
  <c r="O1361" i="5"/>
  <c r="H1254" i="5" l="1"/>
  <c r="I1254" i="5" s="1"/>
  <c r="Q1254" i="5" s="1"/>
  <c r="H990" i="5"/>
  <c r="I990" i="5" s="1"/>
  <c r="Q990" i="5" s="1"/>
  <c r="H1014" i="5"/>
  <c r="I1014" i="5" s="1"/>
  <c r="Q1014" i="5" s="1"/>
  <c r="H894" i="5"/>
  <c r="I894" i="5" s="1"/>
  <c r="Q894" i="5" s="1"/>
  <c r="H942" i="5"/>
  <c r="I942" i="5" s="1"/>
  <c r="Q942" i="5" s="1"/>
  <c r="H918" i="5"/>
  <c r="I918" i="5" s="1"/>
  <c r="Q918" i="5" s="1"/>
  <c r="H966" i="5"/>
  <c r="I966" i="5" s="1"/>
  <c r="Q966" i="5" s="1"/>
  <c r="P1361" i="5"/>
  <c r="O1365" i="5"/>
  <c r="Q1361" i="5" l="1"/>
  <c r="P1365" i="5"/>
  <c r="Q1365" i="5" s="1"/>
  <c r="P846" i="5"/>
  <c r="I846" i="5"/>
  <c r="H842" i="5"/>
  <c r="H870" i="5" s="1"/>
  <c r="I870" i="5" s="1"/>
  <c r="O525" i="5"/>
  <c r="O524" i="5" s="1"/>
  <c r="O522" i="5"/>
  <c r="O521" i="5" s="1"/>
  <c r="P521" i="5" s="1"/>
  <c r="H525" i="5"/>
  <c r="H524" i="5" s="1"/>
  <c r="H523" i="5"/>
  <c r="H522" i="5"/>
  <c r="O516" i="5"/>
  <c r="O515" i="5" s="1"/>
  <c r="P515" i="5" s="1"/>
  <c r="H520" i="5"/>
  <c r="H518" i="5"/>
  <c r="H517" i="5"/>
  <c r="H516" i="5"/>
  <c r="O510" i="5"/>
  <c r="O509" i="5" s="1"/>
  <c r="P509" i="5" s="1"/>
  <c r="H514" i="5"/>
  <c r="H512" i="5"/>
  <c r="H511" i="5"/>
  <c r="H510" i="5"/>
  <c r="O504" i="5"/>
  <c r="O503" i="5" s="1"/>
  <c r="P503" i="5" s="1"/>
  <c r="H508" i="5"/>
  <c r="H506" i="5"/>
  <c r="H505" i="5"/>
  <c r="H504" i="5"/>
  <c r="P842" i="5" l="1"/>
  <c r="O870" i="5"/>
  <c r="P870" i="5" s="1"/>
  <c r="Q870" i="5" s="1"/>
  <c r="H515" i="5"/>
  <c r="I515" i="5" s="1"/>
  <c r="Q515" i="5" s="1"/>
  <c r="H503" i="5"/>
  <c r="I503" i="5" s="1"/>
  <c r="Q503" i="5" s="1"/>
  <c r="H521" i="5"/>
  <c r="I521" i="5" s="1"/>
  <c r="Q521" i="5" s="1"/>
  <c r="Q846" i="5"/>
  <c r="H509" i="5"/>
  <c r="I509" i="5" s="1"/>
  <c r="Q509" i="5" s="1"/>
  <c r="O526" i="5"/>
  <c r="P526" i="5" s="1"/>
  <c r="I524" i="5"/>
  <c r="P524" i="5"/>
  <c r="I842" i="5"/>
  <c r="Q842" i="5" l="1"/>
  <c r="H526" i="5"/>
  <c r="I526" i="5" s="1"/>
  <c r="Q526" i="5" s="1"/>
  <c r="Q524" i="5"/>
  <c r="I1301" i="5" l="1"/>
  <c r="H1300" i="5"/>
  <c r="I1300" i="5" s="1"/>
  <c r="H376" i="5"/>
  <c r="I376" i="5" s="1"/>
  <c r="H367" i="5"/>
  <c r="H363" i="5"/>
  <c r="I363" i="5" s="1"/>
  <c r="H354" i="5"/>
  <c r="I354" i="5" s="1"/>
  <c r="H358" i="5"/>
  <c r="I358" i="5" s="1"/>
  <c r="H349" i="5"/>
  <c r="O48" i="5"/>
  <c r="H68" i="5"/>
  <c r="H345" i="5"/>
  <c r="I345" i="5" s="1"/>
  <c r="H340" i="5"/>
  <c r="I340" i="5" s="1"/>
  <c r="H336" i="5"/>
  <c r="I336" i="5" s="1"/>
  <c r="H353" i="5" l="1"/>
  <c r="I353" i="5" s="1"/>
  <c r="H371" i="5"/>
  <c r="I371" i="5" s="1"/>
  <c r="H362" i="5"/>
  <c r="I362" i="5" s="1"/>
  <c r="I349" i="5"/>
  <c r="H344" i="5"/>
  <c r="I344" i="5" s="1"/>
  <c r="I367" i="5"/>
  <c r="H322" i="5" l="1"/>
  <c r="I322" i="5" s="1"/>
  <c r="H318" i="5"/>
  <c r="I318" i="5" s="1"/>
  <c r="H313" i="5"/>
  <c r="H309" i="5"/>
  <c r="I309" i="5" s="1"/>
  <c r="H302" i="5"/>
  <c r="H298" i="5"/>
  <c r="I298" i="5" s="1"/>
  <c r="H293" i="5"/>
  <c r="I293" i="5" s="1"/>
  <c r="H284" i="5"/>
  <c r="I284" i="5" s="1"/>
  <c r="H280" i="5"/>
  <c r="I280" i="5" s="1"/>
  <c r="O277" i="5"/>
  <c r="P277" i="5" s="1"/>
  <c r="H277" i="5"/>
  <c r="I277" i="5" s="1"/>
  <c r="H273" i="5"/>
  <c r="I273" i="5" s="1"/>
  <c r="H268" i="5"/>
  <c r="I268" i="5" s="1"/>
  <c r="H265" i="5"/>
  <c r="I265" i="5" s="1"/>
  <c r="H261" i="5"/>
  <c r="I261" i="5" s="1"/>
  <c r="H256" i="5"/>
  <c r="I256" i="5" s="1"/>
  <c r="H251" i="5"/>
  <c r="H247" i="5"/>
  <c r="I247" i="5" s="1"/>
  <c r="H242" i="5"/>
  <c r="I242" i="5" s="1"/>
  <c r="H238" i="5"/>
  <c r="I238" i="5" s="1"/>
  <c r="H233" i="5"/>
  <c r="I233" i="5" s="1"/>
  <c r="H229" i="5"/>
  <c r="I229" i="5" s="1"/>
  <c r="H224" i="5"/>
  <c r="H219" i="5"/>
  <c r="I219" i="5" s="1"/>
  <c r="H214" i="5"/>
  <c r="I214" i="5" s="1"/>
  <c r="H210" i="5"/>
  <c r="I210" i="5" s="1"/>
  <c r="H201" i="5"/>
  <c r="H197" i="5"/>
  <c r="I197" i="5" s="1"/>
  <c r="H192" i="5"/>
  <c r="H189" i="5"/>
  <c r="I189" i="5" s="1"/>
  <c r="H184" i="5"/>
  <c r="I184" i="5" s="1"/>
  <c r="H180" i="5"/>
  <c r="I180" i="5" s="1"/>
  <c r="H175" i="5"/>
  <c r="I175" i="5" s="1"/>
  <c r="H171" i="5"/>
  <c r="H166" i="5"/>
  <c r="H157" i="5"/>
  <c r="H153" i="5"/>
  <c r="I153" i="5" s="1"/>
  <c r="O150" i="5"/>
  <c r="H150" i="5"/>
  <c r="I150" i="5" s="1"/>
  <c r="H146" i="5"/>
  <c r="I146" i="5" s="1"/>
  <c r="H141" i="5"/>
  <c r="I141" i="5" s="1"/>
  <c r="H136" i="5"/>
  <c r="H132" i="5"/>
  <c r="I132" i="5" s="1"/>
  <c r="H127" i="5"/>
  <c r="H123" i="5"/>
  <c r="I123" i="5" s="1"/>
  <c r="H118" i="5"/>
  <c r="I118" i="5" s="1"/>
  <c r="H109" i="5"/>
  <c r="I109" i="5" s="1"/>
  <c r="H105" i="5"/>
  <c r="I105" i="5" s="1"/>
  <c r="H102" i="5"/>
  <c r="I102" i="5" s="1"/>
  <c r="H89" i="5"/>
  <c r="H85" i="5"/>
  <c r="I85" i="5" s="1"/>
  <c r="I68" i="5"/>
  <c r="H72" i="5"/>
  <c r="H76" i="5" s="1"/>
  <c r="I76" i="5" s="1"/>
  <c r="O65" i="5"/>
  <c r="H65" i="5"/>
  <c r="I65" i="5" s="1"/>
  <c r="H61" i="5"/>
  <c r="H56" i="5"/>
  <c r="I56" i="5" s="1"/>
  <c r="H51" i="5"/>
  <c r="H47" i="5"/>
  <c r="I47" i="5" s="1"/>
  <c r="H40" i="5"/>
  <c r="I40" i="5" s="1"/>
  <c r="H34" i="5"/>
  <c r="I34" i="5" s="1"/>
  <c r="O31" i="5"/>
  <c r="P31" i="5" s="1"/>
  <c r="H31" i="5"/>
  <c r="I31" i="5" s="1"/>
  <c r="H23" i="5"/>
  <c r="I23" i="5" s="1"/>
  <c r="O20" i="5"/>
  <c r="P20" i="5" s="1"/>
  <c r="H20" i="5"/>
  <c r="I20" i="5" s="1"/>
  <c r="P65" i="5" l="1"/>
  <c r="Q65" i="5" s="1"/>
  <c r="H228" i="5"/>
  <c r="I228" i="5" s="1"/>
  <c r="H179" i="5"/>
  <c r="I179" i="5" s="1"/>
  <c r="I171" i="5"/>
  <c r="I72" i="5"/>
  <c r="H140" i="5"/>
  <c r="I140" i="5" s="1"/>
  <c r="H209" i="5"/>
  <c r="I209" i="5" s="1"/>
  <c r="H326" i="5"/>
  <c r="I326" i="5" s="1"/>
  <c r="H196" i="5"/>
  <c r="I196" i="5" s="1"/>
  <c r="I51" i="5"/>
  <c r="H55" i="5"/>
  <c r="I55" i="5" s="1"/>
  <c r="P150" i="5"/>
  <c r="Q150" i="5" s="1"/>
  <c r="H255" i="5"/>
  <c r="I255" i="5" s="1"/>
  <c r="I302" i="5"/>
  <c r="H308" i="5"/>
  <c r="I308" i="5" s="1"/>
  <c r="H131" i="5"/>
  <c r="I131" i="5" s="1"/>
  <c r="I166" i="5"/>
  <c r="H246" i="5"/>
  <c r="I246" i="5" s="1"/>
  <c r="H267" i="5"/>
  <c r="I267" i="5" s="1"/>
  <c r="H67" i="5"/>
  <c r="I67" i="5" s="1"/>
  <c r="I89" i="5"/>
  <c r="H93" i="5"/>
  <c r="I93" i="5" s="1"/>
  <c r="H161" i="5"/>
  <c r="I161" i="5" s="1"/>
  <c r="H188" i="5"/>
  <c r="I188" i="5" s="1"/>
  <c r="H317" i="5"/>
  <c r="I317" i="5" s="1"/>
  <c r="H113" i="5"/>
  <c r="I113" i="5" s="1"/>
  <c r="H288" i="5"/>
  <c r="I288" i="5" s="1"/>
  <c r="I61" i="5"/>
  <c r="I127" i="5"/>
  <c r="I136" i="5"/>
  <c r="H152" i="5"/>
  <c r="I152" i="5" s="1"/>
  <c r="I157" i="5"/>
  <c r="I192" i="5"/>
  <c r="I201" i="5"/>
  <c r="H218" i="5"/>
  <c r="I218" i="5" s="1"/>
  <c r="I224" i="5"/>
  <c r="H237" i="5"/>
  <c r="I237" i="5" s="1"/>
  <c r="I251" i="5"/>
  <c r="H279" i="5"/>
  <c r="I279" i="5" s="1"/>
  <c r="I313" i="5"/>
  <c r="Q20" i="5"/>
  <c r="Q31" i="5"/>
  <c r="Q277" i="5"/>
  <c r="O370" i="5"/>
  <c r="O369" i="5"/>
  <c r="O368" i="5"/>
  <c r="O366" i="5"/>
  <c r="O365" i="5"/>
  <c r="O364" i="5"/>
  <c r="O361" i="5"/>
  <c r="O359" i="5"/>
  <c r="O357" i="5"/>
  <c r="O356" i="5"/>
  <c r="O355" i="5"/>
  <c r="O352" i="5"/>
  <c r="O351" i="5"/>
  <c r="O350" i="5"/>
  <c r="O348" i="5"/>
  <c r="O347" i="5"/>
  <c r="O346" i="5"/>
  <c r="O343" i="5"/>
  <c r="O341" i="5"/>
  <c r="O339" i="5"/>
  <c r="O338" i="5"/>
  <c r="O337" i="5"/>
  <c r="O332" i="5"/>
  <c r="O331" i="5" s="1"/>
  <c r="O330" i="5"/>
  <c r="O329" i="5"/>
  <c r="O328" i="5"/>
  <c r="O325" i="5"/>
  <c r="O323" i="5"/>
  <c r="O321" i="5"/>
  <c r="O320" i="5"/>
  <c r="O319" i="5"/>
  <c r="O316" i="5"/>
  <c r="O315" i="5"/>
  <c r="O314" i="5"/>
  <c r="O311" i="5"/>
  <c r="O310" i="5"/>
  <c r="O306" i="5"/>
  <c r="O305" i="5"/>
  <c r="O303" i="5"/>
  <c r="O301" i="5"/>
  <c r="O300" i="5"/>
  <c r="O299" i="5"/>
  <c r="O296" i="5"/>
  <c r="O295" i="5"/>
  <c r="O294" i="5"/>
  <c r="O291" i="5"/>
  <c r="O290" i="5"/>
  <c r="O285" i="5"/>
  <c r="O284" i="5" s="1"/>
  <c r="O283" i="5"/>
  <c r="O282" i="5"/>
  <c r="O281" i="5"/>
  <c r="O276" i="5"/>
  <c r="O275" i="5"/>
  <c r="O274" i="5"/>
  <c r="O272" i="5"/>
  <c r="O271" i="5"/>
  <c r="O270" i="5"/>
  <c r="O269" i="5"/>
  <c r="O266" i="5"/>
  <c r="O265" i="5" s="1"/>
  <c r="O264" i="5"/>
  <c r="O262" i="5"/>
  <c r="O254" i="5"/>
  <c r="O252" i="5"/>
  <c r="O250" i="5"/>
  <c r="O249" i="5"/>
  <c r="O248" i="5"/>
  <c r="O245" i="5"/>
  <c r="O244" i="5"/>
  <c r="O243" i="5"/>
  <c r="O241" i="5"/>
  <c r="O240" i="5"/>
  <c r="O239" i="5"/>
  <c r="O236" i="5"/>
  <c r="O235" i="5"/>
  <c r="O234" i="5"/>
  <c r="O231" i="5"/>
  <c r="O230" i="5"/>
  <c r="O227" i="5"/>
  <c r="O225" i="5"/>
  <c r="O221" i="5"/>
  <c r="O220" i="5"/>
  <c r="O215" i="5"/>
  <c r="O214" i="5" s="1"/>
  <c r="O212" i="5"/>
  <c r="O210" i="5" s="1"/>
  <c r="O202" i="5"/>
  <c r="O201" i="5" s="1"/>
  <c r="O199" i="5"/>
  <c r="O198" i="5"/>
  <c r="O194" i="5"/>
  <c r="O193" i="5"/>
  <c r="O191" i="5"/>
  <c r="O190" i="5"/>
  <c r="O187" i="5"/>
  <c r="O186" i="5"/>
  <c r="O185" i="5"/>
  <c r="O183" i="5"/>
  <c r="O182" i="5"/>
  <c r="O181" i="5"/>
  <c r="O178" i="5"/>
  <c r="O177" i="5"/>
  <c r="O176" i="5"/>
  <c r="O174" i="5"/>
  <c r="O173" i="5"/>
  <c r="O172" i="5"/>
  <c r="O169" i="5"/>
  <c r="O168" i="5"/>
  <c r="O167" i="5"/>
  <c r="O165" i="5"/>
  <c r="O164" i="5"/>
  <c r="O163" i="5"/>
  <c r="O160" i="5"/>
  <c r="O158" i="5"/>
  <c r="O156" i="5"/>
  <c r="O155" i="5"/>
  <c r="O154" i="5"/>
  <c r="O149" i="5"/>
  <c r="O147" i="5"/>
  <c r="O145" i="5"/>
  <c r="O144" i="5"/>
  <c r="O143" i="5"/>
  <c r="O142" i="5"/>
  <c r="O137" i="5"/>
  <c r="O136" i="5" s="1"/>
  <c r="O135" i="5"/>
  <c r="O134" i="5"/>
  <c r="O133" i="5"/>
  <c r="O130" i="5"/>
  <c r="O128" i="5"/>
  <c r="O126" i="5"/>
  <c r="O125" i="5"/>
  <c r="O124" i="5"/>
  <c r="O119" i="5"/>
  <c r="O117" i="5"/>
  <c r="O116" i="5"/>
  <c r="O115" i="5"/>
  <c r="O112" i="5"/>
  <c r="O111" i="5"/>
  <c r="O110" i="5"/>
  <c r="O107" i="5"/>
  <c r="O106" i="5"/>
  <c r="O103" i="5"/>
  <c r="O102" i="5" s="1"/>
  <c r="O101" i="5"/>
  <c r="O100" i="5"/>
  <c r="O99" i="5"/>
  <c r="O97" i="5"/>
  <c r="O96" i="5"/>
  <c r="O95" i="5"/>
  <c r="O92" i="5"/>
  <c r="O91" i="5"/>
  <c r="O90" i="5"/>
  <c r="O88" i="5"/>
  <c r="O87" i="5"/>
  <c r="O86" i="5"/>
  <c r="O83" i="5"/>
  <c r="O81" i="5"/>
  <c r="O79" i="5"/>
  <c r="O78" i="5"/>
  <c r="O75" i="5"/>
  <c r="O73" i="5"/>
  <c r="O71" i="5"/>
  <c r="O70" i="5"/>
  <c r="O69" i="5"/>
  <c r="O64" i="5"/>
  <c r="O62" i="5"/>
  <c r="O59" i="5"/>
  <c r="O58" i="5"/>
  <c r="O57" i="5"/>
  <c r="O53" i="5"/>
  <c r="O52" i="5"/>
  <c r="O50" i="5"/>
  <c r="O49" i="5"/>
  <c r="O45" i="5"/>
  <c r="O44" i="5" s="1"/>
  <c r="P44" i="5" s="1"/>
  <c r="O41" i="5"/>
  <c r="O38" i="5"/>
  <c r="O37" i="5"/>
  <c r="O36" i="5"/>
  <c r="O35" i="5"/>
  <c r="O29" i="5"/>
  <c r="O28" i="5"/>
  <c r="O26" i="5"/>
  <c r="O25" i="5"/>
  <c r="O24" i="5"/>
  <c r="O19" i="5"/>
  <c r="O18" i="5"/>
  <c r="O16" i="5"/>
  <c r="O14" i="5"/>
  <c r="O375" i="5"/>
  <c r="O374" i="5"/>
  <c r="O373" i="5"/>
  <c r="O377" i="5"/>
  <c r="O376" i="5" s="1"/>
  <c r="H372" i="5"/>
  <c r="H332" i="5"/>
  <c r="H331" i="5" s="1"/>
  <c r="H328" i="5"/>
  <c r="H327" i="5" s="1"/>
  <c r="I327" i="5" s="1"/>
  <c r="H289" i="5"/>
  <c r="O224" i="5" l="1"/>
  <c r="O251" i="5"/>
  <c r="O289" i="5"/>
  <c r="P289" i="5" s="1"/>
  <c r="O302" i="5"/>
  <c r="P302" i="5" s="1"/>
  <c r="Q302" i="5" s="1"/>
  <c r="O322" i="5"/>
  <c r="P322" i="5" s="1"/>
  <c r="Q322" i="5" s="1"/>
  <c r="O127" i="5"/>
  <c r="O261" i="5"/>
  <c r="O157" i="5"/>
  <c r="P157" i="5" s="1"/>
  <c r="Q157" i="5" s="1"/>
  <c r="O197" i="5"/>
  <c r="P197" i="5" s="1"/>
  <c r="Q197" i="5" s="1"/>
  <c r="O358" i="5"/>
  <c r="P358" i="5" s="1"/>
  <c r="Q358" i="5" s="1"/>
  <c r="O146" i="5"/>
  <c r="P146" i="5" s="1"/>
  <c r="Q146" i="5" s="1"/>
  <c r="O192" i="5"/>
  <c r="O72" i="5"/>
  <c r="P72" i="5" s="1"/>
  <c r="Q72" i="5" s="1"/>
  <c r="O34" i="5"/>
  <c r="P34" i="5" s="1"/>
  <c r="Q34" i="5" s="1"/>
  <c r="O56" i="5"/>
  <c r="P56" i="5" s="1"/>
  <c r="Q56" i="5" s="1"/>
  <c r="O12" i="5"/>
  <c r="P12" i="5" s="1"/>
  <c r="Q12" i="5" s="1"/>
  <c r="P261" i="5"/>
  <c r="Q261" i="5" s="1"/>
  <c r="P136" i="5"/>
  <c r="Q136" i="5" s="1"/>
  <c r="O17" i="5"/>
  <c r="P17" i="5" s="1"/>
  <c r="O47" i="5"/>
  <c r="P47" i="5" s="1"/>
  <c r="Q47" i="5" s="1"/>
  <c r="O105" i="5"/>
  <c r="P105" i="5" s="1"/>
  <c r="Q105" i="5" s="1"/>
  <c r="O189" i="5"/>
  <c r="P189" i="5" s="1"/>
  <c r="Q189" i="5" s="1"/>
  <c r="O219" i="5"/>
  <c r="P219" i="5" s="1"/>
  <c r="Q219" i="5" s="1"/>
  <c r="O229" i="5"/>
  <c r="P229" i="5" s="1"/>
  <c r="Q229" i="5" s="1"/>
  <c r="O256" i="5"/>
  <c r="P256" i="5" s="1"/>
  <c r="Q256" i="5" s="1"/>
  <c r="O40" i="5"/>
  <c r="P40" i="5" s="1"/>
  <c r="Q40" i="5" s="1"/>
  <c r="O98" i="5"/>
  <c r="P98" i="5" s="1"/>
  <c r="O123" i="5"/>
  <c r="P123" i="5" s="1"/>
  <c r="Q123" i="5" s="1"/>
  <c r="O171" i="5"/>
  <c r="P171" i="5" s="1"/>
  <c r="Q171" i="5" s="1"/>
  <c r="O242" i="5"/>
  <c r="P242" i="5" s="1"/>
  <c r="Q242" i="5" s="1"/>
  <c r="O280" i="5"/>
  <c r="P280" i="5" s="1"/>
  <c r="Q280" i="5" s="1"/>
  <c r="O80" i="5"/>
  <c r="P80" i="5" s="1"/>
  <c r="O340" i="5"/>
  <c r="P340" i="5" s="1"/>
  <c r="Q340" i="5" s="1"/>
  <c r="O372" i="5"/>
  <c r="P372" i="5" s="1"/>
  <c r="O77" i="5"/>
  <c r="P77" i="5" s="1"/>
  <c r="O85" i="5"/>
  <c r="P85" i="5" s="1"/>
  <c r="Q85" i="5" s="1"/>
  <c r="O114" i="5"/>
  <c r="P114" i="5" s="1"/>
  <c r="O141" i="5"/>
  <c r="P141" i="5" s="1"/>
  <c r="Q141" i="5" s="1"/>
  <c r="O175" i="5"/>
  <c r="P175" i="5" s="1"/>
  <c r="Q175" i="5" s="1"/>
  <c r="O247" i="5"/>
  <c r="P247" i="5" s="1"/>
  <c r="Q247" i="5" s="1"/>
  <c r="O309" i="5"/>
  <c r="P309" i="5" s="1"/>
  <c r="Q309" i="5" s="1"/>
  <c r="O345" i="5"/>
  <c r="P345" i="5" s="1"/>
  <c r="Q345" i="5" s="1"/>
  <c r="O61" i="5"/>
  <c r="P102" i="5"/>
  <c r="Q102" i="5" s="1"/>
  <c r="P284" i="5"/>
  <c r="Q284" i="5" s="1"/>
  <c r="I331" i="5"/>
  <c r="H335" i="5"/>
  <c r="I335" i="5" s="1"/>
  <c r="P265" i="5"/>
  <c r="Q265" i="5" s="1"/>
  <c r="I372" i="5"/>
  <c r="H380" i="5"/>
  <c r="I380" i="5" s="1"/>
  <c r="O27" i="5"/>
  <c r="O94" i="5"/>
  <c r="P94" i="5" s="1"/>
  <c r="O153" i="5"/>
  <c r="P153" i="5" s="1"/>
  <c r="Q153" i="5" s="1"/>
  <c r="O166" i="5"/>
  <c r="O184" i="5"/>
  <c r="P214" i="5"/>
  <c r="Q214" i="5" s="1"/>
  <c r="O238" i="5"/>
  <c r="P238" i="5" s="1"/>
  <c r="Q238" i="5" s="1"/>
  <c r="O268" i="5"/>
  <c r="P268" i="5" s="1"/>
  <c r="Q268" i="5" s="1"/>
  <c r="O273" i="5"/>
  <c r="O298" i="5"/>
  <c r="P298" i="5" s="1"/>
  <c r="Q298" i="5" s="1"/>
  <c r="O318" i="5"/>
  <c r="P318" i="5" s="1"/>
  <c r="Q318" i="5" s="1"/>
  <c r="P331" i="5"/>
  <c r="O354" i="5"/>
  <c r="P354" i="5" s="1"/>
  <c r="Q354" i="5" s="1"/>
  <c r="O367" i="5"/>
  <c r="I289" i="5"/>
  <c r="H297" i="5"/>
  <c r="I297" i="5" s="1"/>
  <c r="P376" i="5"/>
  <c r="Q376" i="5" s="1"/>
  <c r="O23" i="5"/>
  <c r="P23" i="5" s="1"/>
  <c r="Q23" i="5" s="1"/>
  <c r="O51" i="5"/>
  <c r="O68" i="5"/>
  <c r="P68" i="5" s="1"/>
  <c r="Q68" i="5" s="1"/>
  <c r="O89" i="5"/>
  <c r="O109" i="5"/>
  <c r="O118" i="5"/>
  <c r="O132" i="5"/>
  <c r="P132" i="5" s="1"/>
  <c r="Q132" i="5" s="1"/>
  <c r="O162" i="5"/>
  <c r="P162" i="5" s="1"/>
  <c r="O180" i="5"/>
  <c r="P180" i="5" s="1"/>
  <c r="Q180" i="5" s="1"/>
  <c r="O233" i="5"/>
  <c r="O293" i="5"/>
  <c r="O313" i="5"/>
  <c r="O327" i="5"/>
  <c r="P327" i="5" s="1"/>
  <c r="Q327" i="5" s="1"/>
  <c r="O336" i="5"/>
  <c r="P336" i="5" s="1"/>
  <c r="Q336" i="5" s="1"/>
  <c r="O349" i="5"/>
  <c r="O363" i="5"/>
  <c r="P363" i="5" s="1"/>
  <c r="Q363" i="5" s="1"/>
  <c r="H163" i="5"/>
  <c r="H162" i="5" s="1"/>
  <c r="H114" i="5"/>
  <c r="H99" i="5"/>
  <c r="H98" i="5" s="1"/>
  <c r="H95" i="5"/>
  <c r="H94" i="5" s="1"/>
  <c r="I94" i="5" s="1"/>
  <c r="H81" i="5"/>
  <c r="H80" i="5" s="1"/>
  <c r="H78" i="5"/>
  <c r="H77" i="5" s="1"/>
  <c r="I77" i="5" s="1"/>
  <c r="H45" i="5"/>
  <c r="H44" i="5" s="1"/>
  <c r="H29" i="5"/>
  <c r="H27" i="5" s="1"/>
  <c r="H382" i="5"/>
  <c r="O1354" i="5"/>
  <c r="P1354" i="5" s="1"/>
  <c r="I1354" i="5"/>
  <c r="H1352" i="5"/>
  <c r="I1352" i="5" s="1"/>
  <c r="I1349" i="5"/>
  <c r="P1342" i="5"/>
  <c r="I1342" i="5"/>
  <c r="I1337" i="5"/>
  <c r="I1334" i="5"/>
  <c r="I1318" i="5"/>
  <c r="O1315" i="5"/>
  <c r="O1314" i="5"/>
  <c r="O1307" i="5"/>
  <c r="P1307" i="5" s="1"/>
  <c r="I1307" i="5"/>
  <c r="P1294" i="5"/>
  <c r="I1294" i="5"/>
  <c r="I1290" i="5"/>
  <c r="I1284" i="5"/>
  <c r="O1303" i="5"/>
  <c r="O1304" i="5"/>
  <c r="O1305" i="5"/>
  <c r="O1306" i="5"/>
  <c r="O1310" i="5"/>
  <c r="O1311" i="5"/>
  <c r="O1312" i="5"/>
  <c r="H1310" i="5"/>
  <c r="H1311" i="5"/>
  <c r="H1312" i="5"/>
  <c r="O1320" i="5"/>
  <c r="O1321" i="5"/>
  <c r="O1322" i="5"/>
  <c r="O1323" i="5"/>
  <c r="O1324" i="5"/>
  <c r="H1320" i="5"/>
  <c r="H1329" i="5"/>
  <c r="H1328" i="5" s="1"/>
  <c r="H1325" i="5" s="1"/>
  <c r="H1331" i="5"/>
  <c r="O1328" i="5"/>
  <c r="O1329" i="5"/>
  <c r="O1330" i="5"/>
  <c r="O1339" i="5"/>
  <c r="O1341" i="5"/>
  <c r="O1346" i="5"/>
  <c r="O1345" i="5"/>
  <c r="O1347" i="5"/>
  <c r="H1345" i="5"/>
  <c r="H1346" i="5"/>
  <c r="H1347" i="5"/>
  <c r="H1351" i="5"/>
  <c r="O1351" i="5"/>
  <c r="O1356" i="5"/>
  <c r="O1357" i="5"/>
  <c r="H1357" i="5"/>
  <c r="H1356" i="5"/>
  <c r="O1353" i="5"/>
  <c r="O1352" i="5" s="1"/>
  <c r="P1352" i="5" s="1"/>
  <c r="O1344" i="5"/>
  <c r="H1344" i="5"/>
  <c r="O1335" i="5"/>
  <c r="O1334" i="5" s="1"/>
  <c r="O1327" i="5"/>
  <c r="H1327" i="5"/>
  <c r="O1309" i="5"/>
  <c r="H1309" i="5"/>
  <c r="H1297" i="5"/>
  <c r="H1298" i="5"/>
  <c r="H1299" i="5"/>
  <c r="O1297" i="5"/>
  <c r="O1298" i="5"/>
  <c r="O1299" i="5"/>
  <c r="O1296" i="5"/>
  <c r="H1296" i="5"/>
  <c r="O1291" i="5"/>
  <c r="O1290" i="5" s="1"/>
  <c r="O1289" i="5"/>
  <c r="O1286" i="5"/>
  <c r="O1287" i="5"/>
  <c r="O1288" i="5"/>
  <c r="H1286" i="5"/>
  <c r="H1282" i="5"/>
  <c r="H1281" i="5" s="1"/>
  <c r="I1281" i="5" s="1"/>
  <c r="O1282" i="5"/>
  <c r="O1281" i="5" s="1"/>
  <c r="P1281" i="5" s="1"/>
  <c r="P61" i="5" l="1"/>
  <c r="P67" i="5" s="1"/>
  <c r="Q67" i="5" s="1"/>
  <c r="O67" i="5"/>
  <c r="I1325" i="5"/>
  <c r="H1336" i="5"/>
  <c r="I1336" i="5" s="1"/>
  <c r="O1326" i="5"/>
  <c r="O1325" i="5" s="1"/>
  <c r="P1325" i="5" s="1"/>
  <c r="Q1325" i="5" s="1"/>
  <c r="O1302" i="5"/>
  <c r="O1285" i="5"/>
  <c r="O1319" i="5"/>
  <c r="O1338" i="5"/>
  <c r="Q289" i="5"/>
  <c r="P1334" i="5"/>
  <c r="Q1334" i="5" s="1"/>
  <c r="O209" i="5"/>
  <c r="P209" i="5" s="1"/>
  <c r="Q209" i="5" s="1"/>
  <c r="O179" i="5"/>
  <c r="P179" i="5" s="1"/>
  <c r="Q179" i="5" s="1"/>
  <c r="O84" i="5"/>
  <c r="P84" i="5" s="1"/>
  <c r="Q94" i="5"/>
  <c r="P1290" i="5"/>
  <c r="Q1290" i="5" s="1"/>
  <c r="O152" i="5"/>
  <c r="P152" i="5" s="1"/>
  <c r="Q152" i="5" s="1"/>
  <c r="Q372" i="5"/>
  <c r="O46" i="5"/>
  <c r="P46" i="5" s="1"/>
  <c r="O288" i="5"/>
  <c r="P288" i="5" s="1"/>
  <c r="Q288" i="5" s="1"/>
  <c r="O131" i="5"/>
  <c r="P131" i="5" s="1"/>
  <c r="Q131" i="5" s="1"/>
  <c r="Q77" i="5"/>
  <c r="O76" i="5"/>
  <c r="P76" i="5" s="1"/>
  <c r="Q76" i="5" s="1"/>
  <c r="O380" i="5"/>
  <c r="P380" i="5" s="1"/>
  <c r="Q380" i="5" s="1"/>
  <c r="O140" i="5"/>
  <c r="P140" i="5" s="1"/>
  <c r="Q140" i="5" s="1"/>
  <c r="O267" i="5"/>
  <c r="P267" i="5" s="1"/>
  <c r="Q267" i="5" s="1"/>
  <c r="O161" i="5"/>
  <c r="P161" i="5" s="1"/>
  <c r="Q161" i="5" s="1"/>
  <c r="P201" i="5"/>
  <c r="Q201" i="5" s="1"/>
  <c r="P127" i="5"/>
  <c r="Q127" i="5" s="1"/>
  <c r="O22" i="5"/>
  <c r="P22" i="5" s="1"/>
  <c r="O326" i="5"/>
  <c r="P326" i="5" s="1"/>
  <c r="Q326" i="5" s="1"/>
  <c r="O246" i="5"/>
  <c r="P246" i="5" s="1"/>
  <c r="Q246" i="5" s="1"/>
  <c r="H22" i="5"/>
  <c r="I22" i="5" s="1"/>
  <c r="I17" i="5"/>
  <c r="Q17" i="5" s="1"/>
  <c r="I80" i="5"/>
  <c r="Q80" i="5" s="1"/>
  <c r="H84" i="5"/>
  <c r="I84" i="5" s="1"/>
  <c r="I162" i="5"/>
  <c r="Q162" i="5" s="1"/>
  <c r="H170" i="5"/>
  <c r="I170" i="5" s="1"/>
  <c r="O255" i="5"/>
  <c r="P255" i="5" s="1"/>
  <c r="Q255" i="5" s="1"/>
  <c r="P251" i="5"/>
  <c r="Q251" i="5" s="1"/>
  <c r="P192" i="5"/>
  <c r="Q192" i="5" s="1"/>
  <c r="O196" i="5"/>
  <c r="P196" i="5" s="1"/>
  <c r="Q196" i="5" s="1"/>
  <c r="O122" i="5"/>
  <c r="P122" i="5" s="1"/>
  <c r="P118" i="5"/>
  <c r="Q118" i="5" s="1"/>
  <c r="O55" i="5"/>
  <c r="P55" i="5" s="1"/>
  <c r="Q55" i="5" s="1"/>
  <c r="P51" i="5"/>
  <c r="Q51" i="5" s="1"/>
  <c r="H33" i="5"/>
  <c r="I33" i="5" s="1"/>
  <c r="I27" i="5"/>
  <c r="O317" i="5"/>
  <c r="P317" i="5" s="1"/>
  <c r="Q317" i="5" s="1"/>
  <c r="P313" i="5"/>
  <c r="Q313" i="5" s="1"/>
  <c r="P233" i="5"/>
  <c r="Q233" i="5" s="1"/>
  <c r="O237" i="5"/>
  <c r="P237" i="5" s="1"/>
  <c r="Q237" i="5" s="1"/>
  <c r="O113" i="5"/>
  <c r="P113" i="5" s="1"/>
  <c r="Q113" i="5" s="1"/>
  <c r="P109" i="5"/>
  <c r="Q109" i="5" s="1"/>
  <c r="O371" i="5"/>
  <c r="P371" i="5" s="1"/>
  <c r="Q371" i="5" s="1"/>
  <c r="P367" i="5"/>
  <c r="Q367" i="5" s="1"/>
  <c r="P273" i="5"/>
  <c r="Q273" i="5" s="1"/>
  <c r="O279" i="5"/>
  <c r="P279" i="5" s="1"/>
  <c r="Q279" i="5" s="1"/>
  <c r="P184" i="5"/>
  <c r="Q184" i="5" s="1"/>
  <c r="O188" i="5"/>
  <c r="P188" i="5" s="1"/>
  <c r="Q188" i="5" s="1"/>
  <c r="Q331" i="5"/>
  <c r="I44" i="5"/>
  <c r="Q44" i="5" s="1"/>
  <c r="H46" i="5"/>
  <c r="I46" i="5" s="1"/>
  <c r="I98" i="5"/>
  <c r="Q98" i="5" s="1"/>
  <c r="H104" i="5"/>
  <c r="I104" i="5" s="1"/>
  <c r="P349" i="5"/>
  <c r="Q349" i="5" s="1"/>
  <c r="O353" i="5"/>
  <c r="P353" i="5" s="1"/>
  <c r="Q353" i="5" s="1"/>
  <c r="O297" i="5"/>
  <c r="P297" i="5" s="1"/>
  <c r="Q297" i="5" s="1"/>
  <c r="P293" i="5"/>
  <c r="Q293" i="5" s="1"/>
  <c r="P224" i="5"/>
  <c r="Q224" i="5" s="1"/>
  <c r="O228" i="5"/>
  <c r="P228" i="5" s="1"/>
  <c r="Q228" i="5" s="1"/>
  <c r="P89" i="5"/>
  <c r="Q89" i="5" s="1"/>
  <c r="O93" i="5"/>
  <c r="P93" i="5" s="1"/>
  <c r="Q93" i="5" s="1"/>
  <c r="O335" i="5"/>
  <c r="P335" i="5" s="1"/>
  <c r="Q335" i="5" s="1"/>
  <c r="P166" i="5"/>
  <c r="Q166" i="5" s="1"/>
  <c r="O170" i="5"/>
  <c r="P170" i="5" s="1"/>
  <c r="P27" i="5"/>
  <c r="O33" i="5"/>
  <c r="P33" i="5" s="1"/>
  <c r="O362" i="5"/>
  <c r="P362" i="5" s="1"/>
  <c r="Q362" i="5" s="1"/>
  <c r="O308" i="5"/>
  <c r="P308" i="5" s="1"/>
  <c r="Q308" i="5" s="1"/>
  <c r="O104" i="5"/>
  <c r="P104" i="5" s="1"/>
  <c r="I1313" i="5"/>
  <c r="H1317" i="5"/>
  <c r="I1317" i="5" s="1"/>
  <c r="I114" i="5"/>
  <c r="Q114" i="5" s="1"/>
  <c r="H122" i="5"/>
  <c r="I122" i="5" s="1"/>
  <c r="P210" i="5"/>
  <c r="Q210" i="5" s="1"/>
  <c r="O218" i="5"/>
  <c r="P218" i="5" s="1"/>
  <c r="Q218" i="5" s="1"/>
  <c r="O344" i="5"/>
  <c r="P344" i="5" s="1"/>
  <c r="Q344" i="5" s="1"/>
  <c r="Q1307" i="5"/>
  <c r="O1313" i="5"/>
  <c r="Q1354" i="5"/>
  <c r="Q1342" i="5"/>
  <c r="Q1281" i="5"/>
  <c r="Q1352" i="5"/>
  <c r="Q1294" i="5"/>
  <c r="Q61" i="5" l="1"/>
  <c r="Q84" i="5"/>
  <c r="Q22" i="5"/>
  <c r="Q27" i="5"/>
  <c r="Q46" i="5"/>
  <c r="Q33" i="5"/>
  <c r="P1313" i="5"/>
  <c r="Q1313" i="5" s="1"/>
  <c r="Q122" i="5"/>
  <c r="Q170" i="5"/>
  <c r="Q104" i="5"/>
  <c r="O1278" i="5"/>
  <c r="O1280" i="5"/>
  <c r="O1277" i="5"/>
  <c r="O1273" i="5"/>
  <c r="O1272" i="5" s="1"/>
  <c r="H1278" i="5"/>
  <c r="H1279" i="5"/>
  <c r="H1280" i="5"/>
  <c r="H1277" i="5"/>
  <c r="H1274" i="5"/>
  <c r="H1272" i="5" s="1"/>
  <c r="K1352" i="5"/>
  <c r="J1352" i="5"/>
  <c r="N1350" i="5"/>
  <c r="M1350" i="5"/>
  <c r="K1334" i="5"/>
  <c r="J1334" i="5"/>
  <c r="K1313" i="5"/>
  <c r="J1313" i="5"/>
  <c r="K1290" i="5"/>
  <c r="J1290" i="5"/>
  <c r="O1276" i="5" l="1"/>
  <c r="O1275" i="5" s="1"/>
  <c r="P1275" i="5" s="1"/>
  <c r="I1272" i="5"/>
  <c r="H1276" i="5"/>
  <c r="H1275" i="5" s="1"/>
  <c r="I1275" i="5" s="1"/>
  <c r="P1272" i="5"/>
  <c r="O1301" i="5"/>
  <c r="O1337" i="5"/>
  <c r="O1318" i="5"/>
  <c r="O1350" i="5"/>
  <c r="O1349" i="5" s="1"/>
  <c r="O1284" i="5"/>
  <c r="P1349" i="5" l="1"/>
  <c r="Q1349" i="5" s="1"/>
  <c r="O1360" i="5"/>
  <c r="P1360" i="5" s="1"/>
  <c r="Q1360" i="5" s="1"/>
  <c r="P1318" i="5"/>
  <c r="Q1318" i="5" s="1"/>
  <c r="O1336" i="5"/>
  <c r="P1336" i="5" s="1"/>
  <c r="Q1336" i="5" s="1"/>
  <c r="P1337" i="5"/>
  <c r="Q1337" i="5" s="1"/>
  <c r="O1348" i="5"/>
  <c r="P1348" i="5" s="1"/>
  <c r="Q1348" i="5" s="1"/>
  <c r="P1284" i="5"/>
  <c r="Q1284" i="5" s="1"/>
  <c r="O1300" i="5"/>
  <c r="P1300" i="5" s="1"/>
  <c r="Q1300" i="5" s="1"/>
  <c r="P1301" i="5"/>
  <c r="Q1301" i="5" s="1"/>
  <c r="O1317" i="5"/>
  <c r="P1317" i="5" s="1"/>
  <c r="Q1317" i="5" s="1"/>
  <c r="Q1275" i="5"/>
  <c r="O1283" i="5"/>
  <c r="P1283" i="5" s="1"/>
  <c r="H1283" i="5"/>
  <c r="I1283" i="5" s="1"/>
  <c r="Q1272" i="5"/>
  <c r="O840" i="5"/>
  <c r="O839" i="5" s="1"/>
  <c r="I839" i="5"/>
  <c r="H840" i="5"/>
  <c r="O837" i="5"/>
  <c r="O836" i="5" s="1"/>
  <c r="P836" i="5" s="1"/>
  <c r="I836" i="5"/>
  <c r="H838" i="5"/>
  <c r="H837" i="5"/>
  <c r="O831" i="5"/>
  <c r="O830" i="5" s="1"/>
  <c r="P830" i="5" s="1"/>
  <c r="H835" i="5"/>
  <c r="H834" i="5"/>
  <c r="H833" i="5"/>
  <c r="H832" i="5"/>
  <c r="H831" i="5"/>
  <c r="O825" i="5"/>
  <c r="O824" i="5" s="1"/>
  <c r="P824" i="5" s="1"/>
  <c r="H829" i="5"/>
  <c r="H828" i="5"/>
  <c r="H827" i="5"/>
  <c r="H826" i="5"/>
  <c r="H825" i="5"/>
  <c r="O818" i="5"/>
  <c r="P818" i="5" s="1"/>
  <c r="H823" i="5"/>
  <c r="H822" i="5"/>
  <c r="H821" i="5"/>
  <c r="H820" i="5"/>
  <c r="H819" i="5"/>
  <c r="O816" i="5"/>
  <c r="O815" i="5" s="1"/>
  <c r="O813" i="5"/>
  <c r="O812" i="5" s="1"/>
  <c r="P812" i="5" s="1"/>
  <c r="I812" i="5"/>
  <c r="H814" i="5"/>
  <c r="H813" i="5"/>
  <c r="O807" i="5"/>
  <c r="O806" i="5" s="1"/>
  <c r="P806" i="5" s="1"/>
  <c r="H811" i="5"/>
  <c r="H809" i="5"/>
  <c r="H808" i="5"/>
  <c r="H807" i="5"/>
  <c r="O801" i="5"/>
  <c r="O800" i="5" s="1"/>
  <c r="P800" i="5" s="1"/>
  <c r="H805" i="5"/>
  <c r="H803" i="5"/>
  <c r="H802" i="5"/>
  <c r="H801" i="5"/>
  <c r="O795" i="5"/>
  <c r="O794" i="5" s="1"/>
  <c r="P794" i="5" s="1"/>
  <c r="H799" i="5"/>
  <c r="H797" i="5"/>
  <c r="H796" i="5"/>
  <c r="H795" i="5"/>
  <c r="O791" i="5"/>
  <c r="P791" i="5" s="1"/>
  <c r="I791" i="5"/>
  <c r="H792" i="5"/>
  <c r="O789" i="5"/>
  <c r="O788" i="5" s="1"/>
  <c r="P788" i="5" s="1"/>
  <c r="I788" i="5"/>
  <c r="H790" i="5"/>
  <c r="H789" i="5"/>
  <c r="O782" i="5"/>
  <c r="P782" i="5" s="1"/>
  <c r="H787" i="5"/>
  <c r="H785" i="5"/>
  <c r="H784" i="5"/>
  <c r="H783" i="5"/>
  <c r="O777" i="5"/>
  <c r="O776" i="5" s="1"/>
  <c r="P776" i="5" s="1"/>
  <c r="H781" i="5"/>
  <c r="H779" i="5"/>
  <c r="H778" i="5"/>
  <c r="H777" i="5"/>
  <c r="O771" i="5"/>
  <c r="O770" i="5" s="1"/>
  <c r="P770" i="5" s="1"/>
  <c r="H775" i="5"/>
  <c r="H774" i="5"/>
  <c r="H773" i="5"/>
  <c r="H772" i="5"/>
  <c r="H771" i="5"/>
  <c r="O768" i="5"/>
  <c r="O767" i="5" s="1"/>
  <c r="O765" i="5"/>
  <c r="O764" i="5" s="1"/>
  <c r="P764" i="5" s="1"/>
  <c r="I764" i="5"/>
  <c r="H766" i="5"/>
  <c r="H765" i="5"/>
  <c r="O759" i="5"/>
  <c r="O758" i="5" s="1"/>
  <c r="P758" i="5" s="1"/>
  <c r="H763" i="5"/>
  <c r="H762" i="5"/>
  <c r="H761" i="5"/>
  <c r="H760" i="5"/>
  <c r="H759" i="5"/>
  <c r="O753" i="5"/>
  <c r="O752" i="5" s="1"/>
  <c r="P752" i="5" s="1"/>
  <c r="H757" i="5"/>
  <c r="H756" i="5"/>
  <c r="H755" i="5"/>
  <c r="H754" i="5"/>
  <c r="H753" i="5"/>
  <c r="O747" i="5"/>
  <c r="O746" i="5" s="1"/>
  <c r="P746" i="5" s="1"/>
  <c r="H751" i="5"/>
  <c r="H749" i="5"/>
  <c r="H748" i="5"/>
  <c r="H747" i="5"/>
  <c r="O744" i="5"/>
  <c r="O743" i="5" s="1"/>
  <c r="P743" i="5" s="1"/>
  <c r="I743" i="5"/>
  <c r="H744" i="5"/>
  <c r="O741" i="5"/>
  <c r="O740" i="5" s="1"/>
  <c r="P740" i="5" s="1"/>
  <c r="I740" i="5"/>
  <c r="H742" i="5"/>
  <c r="H741" i="5"/>
  <c r="O735" i="5"/>
  <c r="O734" i="5" s="1"/>
  <c r="P734" i="5" s="1"/>
  <c r="Q734" i="5" s="1"/>
  <c r="O729" i="5"/>
  <c r="O728" i="5" s="1"/>
  <c r="P728" i="5" s="1"/>
  <c r="Q728" i="5" s="1"/>
  <c r="O723" i="5"/>
  <c r="O722" i="5" s="1"/>
  <c r="P722" i="5" s="1"/>
  <c r="H727" i="5"/>
  <c r="H725" i="5"/>
  <c r="H724" i="5"/>
  <c r="H723" i="5"/>
  <c r="O720" i="5"/>
  <c r="O719" i="5" s="1"/>
  <c r="P719" i="5" s="1"/>
  <c r="I719" i="5"/>
  <c r="H720" i="5"/>
  <c r="H718" i="5"/>
  <c r="O717" i="5"/>
  <c r="O716" i="5" s="1"/>
  <c r="P716" i="5" s="1"/>
  <c r="I716" i="5"/>
  <c r="H717" i="5"/>
  <c r="O711" i="5"/>
  <c r="O710" i="5" s="1"/>
  <c r="P710" i="5" s="1"/>
  <c r="H715" i="5"/>
  <c r="H714" i="5"/>
  <c r="H713" i="5"/>
  <c r="H712" i="5"/>
  <c r="H711" i="5"/>
  <c r="O705" i="5"/>
  <c r="O704" i="5" s="1"/>
  <c r="P704" i="5" s="1"/>
  <c r="H709" i="5"/>
  <c r="H708" i="5"/>
  <c r="H707" i="5"/>
  <c r="H706" i="5"/>
  <c r="H705" i="5"/>
  <c r="O699" i="5"/>
  <c r="O698" i="5" s="1"/>
  <c r="P698" i="5" s="1"/>
  <c r="H703" i="5"/>
  <c r="H702" i="5"/>
  <c r="H701" i="5"/>
  <c r="H700" i="5"/>
  <c r="H699" i="5"/>
  <c r="O696" i="5"/>
  <c r="O695" i="5" s="1"/>
  <c r="P695" i="5" s="1"/>
  <c r="I695" i="5"/>
  <c r="H696" i="5"/>
  <c r="O693" i="5"/>
  <c r="O692" i="5" s="1"/>
  <c r="P692" i="5" s="1"/>
  <c r="I692" i="5"/>
  <c r="H694" i="5"/>
  <c r="H693" i="5"/>
  <c r="O687" i="5"/>
  <c r="O686" i="5" s="1"/>
  <c r="P686" i="5" s="1"/>
  <c r="H691" i="5"/>
  <c r="H689" i="5"/>
  <c r="H688" i="5"/>
  <c r="H687" i="5"/>
  <c r="O681" i="5"/>
  <c r="O680" i="5" s="1"/>
  <c r="P680" i="5" s="1"/>
  <c r="H685" i="5"/>
  <c r="H683" i="5"/>
  <c r="H682" i="5"/>
  <c r="H681" i="5"/>
  <c r="O675" i="5"/>
  <c r="O674" i="5" s="1"/>
  <c r="P674" i="5" s="1"/>
  <c r="H679" i="5"/>
  <c r="H677" i="5"/>
  <c r="H676" i="5"/>
  <c r="H675" i="5"/>
  <c r="P500" i="5"/>
  <c r="I500" i="5"/>
  <c r="O498" i="5"/>
  <c r="O497" i="5" s="1"/>
  <c r="P497" i="5" s="1"/>
  <c r="I497" i="5"/>
  <c r="H499" i="5"/>
  <c r="H498" i="5"/>
  <c r="O492" i="5"/>
  <c r="O491" i="5" s="1"/>
  <c r="P491" i="5" s="1"/>
  <c r="H496" i="5"/>
  <c r="H494" i="5"/>
  <c r="H493" i="5"/>
  <c r="H492" i="5"/>
  <c r="O486" i="5"/>
  <c r="O485" i="5" s="1"/>
  <c r="P485" i="5" s="1"/>
  <c r="H490" i="5"/>
  <c r="H488" i="5"/>
  <c r="H487" i="5"/>
  <c r="H486" i="5"/>
  <c r="O480" i="5"/>
  <c r="O479" i="5" s="1"/>
  <c r="P479" i="5" s="1"/>
  <c r="H484" i="5"/>
  <c r="H482" i="5"/>
  <c r="H481" i="5"/>
  <c r="H480" i="5"/>
  <c r="O672" i="5"/>
  <c r="O671" i="5" s="1"/>
  <c r="I671" i="5"/>
  <c r="H672" i="5"/>
  <c r="O669" i="5"/>
  <c r="O668" i="5" s="1"/>
  <c r="P668" i="5" s="1"/>
  <c r="I668" i="5"/>
  <c r="H670" i="5"/>
  <c r="H669" i="5"/>
  <c r="O663" i="5"/>
  <c r="O662" i="5" s="1"/>
  <c r="P662" i="5" s="1"/>
  <c r="H667" i="5"/>
  <c r="H665" i="5"/>
  <c r="H664" i="5"/>
  <c r="H663" i="5"/>
  <c r="O657" i="5"/>
  <c r="O656" i="5" s="1"/>
  <c r="P656" i="5" s="1"/>
  <c r="H661" i="5"/>
  <c r="H659" i="5"/>
  <c r="H658" i="5"/>
  <c r="H657" i="5"/>
  <c r="O651" i="5"/>
  <c r="O650" i="5" s="1"/>
  <c r="P650" i="5" s="1"/>
  <c r="H655" i="5"/>
  <c r="H653" i="5"/>
  <c r="H652" i="5"/>
  <c r="H651" i="5"/>
  <c r="O648" i="5"/>
  <c r="O647" i="5" s="1"/>
  <c r="I647" i="5"/>
  <c r="O645" i="5"/>
  <c r="O644" i="5" s="1"/>
  <c r="P644" i="5" s="1"/>
  <c r="I644" i="5"/>
  <c r="H646" i="5"/>
  <c r="H645" i="5"/>
  <c r="O639" i="5"/>
  <c r="O638" i="5" s="1"/>
  <c r="P638" i="5" s="1"/>
  <c r="H639" i="5"/>
  <c r="H643" i="5"/>
  <c r="H641" i="5"/>
  <c r="H640" i="5"/>
  <c r="Q1283" i="5" l="1"/>
  <c r="H722" i="5"/>
  <c r="Q836" i="5"/>
  <c r="H662" i="5"/>
  <c r="I662" i="5" s="1"/>
  <c r="Q662" i="5" s="1"/>
  <c r="Q692" i="5"/>
  <c r="H491" i="5"/>
  <c r="I491" i="5" s="1"/>
  <c r="Q491" i="5" s="1"/>
  <c r="Q788" i="5"/>
  <c r="H650" i="5"/>
  <c r="I650" i="5" s="1"/>
  <c r="Q650" i="5" s="1"/>
  <c r="H674" i="5"/>
  <c r="I674" i="5" s="1"/>
  <c r="Q674" i="5" s="1"/>
  <c r="H818" i="5"/>
  <c r="I818" i="5" s="1"/>
  <c r="Q818" i="5" s="1"/>
  <c r="H479" i="5"/>
  <c r="I479" i="5" s="1"/>
  <c r="Q479" i="5" s="1"/>
  <c r="H680" i="5"/>
  <c r="I680" i="5" s="1"/>
  <c r="Q680" i="5" s="1"/>
  <c r="H698" i="5"/>
  <c r="I698" i="5" s="1"/>
  <c r="Q698" i="5" s="1"/>
  <c r="H704" i="5"/>
  <c r="I704" i="5" s="1"/>
  <c r="Q704" i="5" s="1"/>
  <c r="H752" i="5"/>
  <c r="I752" i="5" s="1"/>
  <c r="Q752" i="5" s="1"/>
  <c r="H770" i="5"/>
  <c r="H806" i="5"/>
  <c r="I806" i="5" s="1"/>
  <c r="Q806" i="5" s="1"/>
  <c r="Q812" i="5"/>
  <c r="H830" i="5"/>
  <c r="I830" i="5" s="1"/>
  <c r="Q830" i="5" s="1"/>
  <c r="H758" i="5"/>
  <c r="I758" i="5" s="1"/>
  <c r="Q758" i="5" s="1"/>
  <c r="H782" i="5"/>
  <c r="I782" i="5" s="1"/>
  <c r="Q782" i="5" s="1"/>
  <c r="H656" i="5"/>
  <c r="I656" i="5" s="1"/>
  <c r="Q656" i="5" s="1"/>
  <c r="Q668" i="5"/>
  <c r="H485" i="5"/>
  <c r="I485" i="5" s="1"/>
  <c r="Q485" i="5" s="1"/>
  <c r="Q497" i="5"/>
  <c r="Q500" i="5"/>
  <c r="H686" i="5"/>
  <c r="H710" i="5"/>
  <c r="Q743" i="5"/>
  <c r="H794" i="5"/>
  <c r="I794" i="5" s="1"/>
  <c r="Q794" i="5" s="1"/>
  <c r="H824" i="5"/>
  <c r="I824" i="5" s="1"/>
  <c r="Q824" i="5" s="1"/>
  <c r="O841" i="5"/>
  <c r="P839" i="5"/>
  <c r="P841" i="5" s="1"/>
  <c r="P502" i="5"/>
  <c r="P697" i="5"/>
  <c r="P721" i="5"/>
  <c r="Q719" i="5"/>
  <c r="O769" i="5"/>
  <c r="O673" i="5"/>
  <c r="P671" i="5"/>
  <c r="Q695" i="5"/>
  <c r="Q716" i="5"/>
  <c r="O745" i="5"/>
  <c r="Q764" i="5"/>
  <c r="P793" i="5"/>
  <c r="P647" i="5"/>
  <c r="O502" i="5"/>
  <c r="P745" i="5"/>
  <c r="Q791" i="5"/>
  <c r="O697" i="5"/>
  <c r="Q740" i="5"/>
  <c r="P767" i="5"/>
  <c r="O793" i="5"/>
  <c r="Q644" i="5"/>
  <c r="O721" i="5"/>
  <c r="H746" i="5"/>
  <c r="I746" i="5" s="1"/>
  <c r="Q746" i="5" s="1"/>
  <c r="H638" i="5"/>
  <c r="H776" i="5"/>
  <c r="I776" i="5" s="1"/>
  <c r="Q776" i="5" s="1"/>
  <c r="H800" i="5"/>
  <c r="I800" i="5" s="1"/>
  <c r="Q800" i="5" s="1"/>
  <c r="O817" i="5"/>
  <c r="P815" i="5"/>
  <c r="I770" i="5" l="1"/>
  <c r="Q770" i="5" s="1"/>
  <c r="Q793" i="5" s="1"/>
  <c r="H502" i="5"/>
  <c r="I502" i="5" s="1"/>
  <c r="H697" i="5"/>
  <c r="I697" i="5" s="1"/>
  <c r="Q839" i="5"/>
  <c r="Q841" i="5" s="1"/>
  <c r="H721" i="5"/>
  <c r="I721" i="5" s="1"/>
  <c r="Q502" i="5"/>
  <c r="I710" i="5"/>
  <c r="Q710" i="5" s="1"/>
  <c r="Q721" i="5" s="1"/>
  <c r="H841" i="5"/>
  <c r="I841" i="5" s="1"/>
  <c r="H673" i="5"/>
  <c r="I673" i="5" s="1"/>
  <c r="I686" i="5"/>
  <c r="Q686" i="5" s="1"/>
  <c r="Q697" i="5" s="1"/>
  <c r="Q647" i="5"/>
  <c r="H817" i="5"/>
  <c r="I817" i="5" s="1"/>
  <c r="Q671" i="5"/>
  <c r="Q673" i="5" s="1"/>
  <c r="P673" i="5"/>
  <c r="H745" i="5"/>
  <c r="I745" i="5" s="1"/>
  <c r="I722" i="5"/>
  <c r="H793" i="5"/>
  <c r="I793" i="5" s="1"/>
  <c r="P817" i="5"/>
  <c r="Q815" i="5"/>
  <c r="Q817" i="5" s="1"/>
  <c r="I638" i="5"/>
  <c r="Q638" i="5" s="1"/>
  <c r="Q767" i="5"/>
  <c r="Q769" i="5" s="1"/>
  <c r="P769" i="5"/>
  <c r="H769" i="5"/>
  <c r="I769" i="5" s="1"/>
  <c r="Q722" i="5" l="1"/>
  <c r="Q745" i="5" s="1"/>
  <c r="P36" i="4" l="1"/>
  <c r="Q36" i="4" s="1"/>
  <c r="P31" i="4"/>
  <c r="Q31" i="4" s="1"/>
  <c r="P27" i="4"/>
  <c r="Q27" i="4" s="1"/>
  <c r="P22" i="4"/>
  <c r="Q22" i="4" s="1"/>
  <c r="P18" i="4"/>
  <c r="Q18" i="4" s="1"/>
  <c r="O633" i="5"/>
  <c r="O632" i="5" s="1"/>
  <c r="H634" i="5"/>
  <c r="H635" i="5"/>
  <c r="H637" i="5"/>
  <c r="H633" i="5"/>
  <c r="O627" i="5"/>
  <c r="O626" i="5" s="1"/>
  <c r="P626" i="5" s="1"/>
  <c r="H628" i="5"/>
  <c r="H629" i="5"/>
  <c r="H631" i="5"/>
  <c r="H627" i="5"/>
  <c r="O624" i="5"/>
  <c r="O623" i="5" s="1"/>
  <c r="I623" i="5"/>
  <c r="H624" i="5"/>
  <c r="O621" i="5"/>
  <c r="O620" i="5" s="1"/>
  <c r="P620" i="5" s="1"/>
  <c r="I620" i="5"/>
  <c r="H622" i="5"/>
  <c r="H621" i="5"/>
  <c r="O615" i="5"/>
  <c r="O614" i="5" s="1"/>
  <c r="P614" i="5" s="1"/>
  <c r="H616" i="5"/>
  <c r="H617" i="5"/>
  <c r="H619" i="5"/>
  <c r="H615" i="5"/>
  <c r="O609" i="5"/>
  <c r="O608" i="5" s="1"/>
  <c r="P608" i="5" s="1"/>
  <c r="H610" i="5"/>
  <c r="H611" i="5"/>
  <c r="H613" i="5"/>
  <c r="H609" i="5"/>
  <c r="O603" i="5"/>
  <c r="O602" i="5" s="1"/>
  <c r="P602" i="5" s="1"/>
  <c r="H604" i="5"/>
  <c r="H605" i="5"/>
  <c r="H607" i="5"/>
  <c r="H603" i="5"/>
  <c r="O477" i="5"/>
  <c r="O476" i="5" s="1"/>
  <c r="I476" i="5"/>
  <c r="H477" i="5"/>
  <c r="O474" i="5"/>
  <c r="O473" i="5" s="1"/>
  <c r="P473" i="5" s="1"/>
  <c r="I473" i="5"/>
  <c r="H475" i="5"/>
  <c r="H474" i="5"/>
  <c r="O468" i="5"/>
  <c r="O467" i="5" s="1"/>
  <c r="P467" i="5" s="1"/>
  <c r="H469" i="5"/>
  <c r="H470" i="5"/>
  <c r="H471" i="5"/>
  <c r="H472" i="5"/>
  <c r="H468" i="5"/>
  <c r="O462" i="5"/>
  <c r="O461" i="5" s="1"/>
  <c r="P461" i="5" s="1"/>
  <c r="H463" i="5"/>
  <c r="H464" i="5"/>
  <c r="H465" i="5"/>
  <c r="H466" i="5"/>
  <c r="H462" i="5"/>
  <c r="O456" i="5"/>
  <c r="O455" i="5" s="1"/>
  <c r="P455" i="5" s="1"/>
  <c r="H457" i="5"/>
  <c r="H458" i="5"/>
  <c r="H459" i="5"/>
  <c r="H460" i="5"/>
  <c r="H456" i="5"/>
  <c r="O453" i="5"/>
  <c r="O452" i="5" s="1"/>
  <c r="I452" i="5"/>
  <c r="H453" i="5"/>
  <c r="O451" i="5"/>
  <c r="O450" i="5" s="1"/>
  <c r="P450" i="5" s="1"/>
  <c r="I450" i="5"/>
  <c r="H451" i="5"/>
  <c r="O448" i="5"/>
  <c r="O447" i="5" s="1"/>
  <c r="P447" i="5" s="1"/>
  <c r="Q447" i="5" s="1"/>
  <c r="H449" i="5"/>
  <c r="H448" i="5"/>
  <c r="O442" i="5"/>
  <c r="O441" i="5" s="1"/>
  <c r="P441" i="5" s="1"/>
  <c r="H443" i="5"/>
  <c r="H444" i="5"/>
  <c r="H446" i="5"/>
  <c r="H442" i="5"/>
  <c r="O436" i="5"/>
  <c r="O435" i="5" s="1"/>
  <c r="P435" i="5" s="1"/>
  <c r="H437" i="5"/>
  <c r="H438" i="5"/>
  <c r="H440" i="5"/>
  <c r="H436" i="5"/>
  <c r="O430" i="5"/>
  <c r="O429" i="5" s="1"/>
  <c r="P429" i="5" s="1"/>
  <c r="H431" i="5"/>
  <c r="H432" i="5"/>
  <c r="H434" i="5"/>
  <c r="H430" i="5"/>
  <c r="O427" i="5"/>
  <c r="O426" i="5" s="1"/>
  <c r="I426" i="5"/>
  <c r="H427" i="5"/>
  <c r="O424" i="5"/>
  <c r="O423" i="5" s="1"/>
  <c r="P423" i="5" s="1"/>
  <c r="I423" i="5"/>
  <c r="H425" i="5"/>
  <c r="H424" i="5"/>
  <c r="O418" i="5"/>
  <c r="O417" i="5" s="1"/>
  <c r="P417" i="5" s="1"/>
  <c r="H419" i="5"/>
  <c r="H420" i="5"/>
  <c r="H422" i="5"/>
  <c r="H418" i="5"/>
  <c r="O412" i="5"/>
  <c r="O411" i="5" s="1"/>
  <c r="P411" i="5" s="1"/>
  <c r="H413" i="5"/>
  <c r="H414" i="5"/>
  <c r="H416" i="5"/>
  <c r="H412" i="5"/>
  <c r="O406" i="5"/>
  <c r="O405" i="5" s="1"/>
  <c r="P405" i="5" s="1"/>
  <c r="H407" i="5"/>
  <c r="H408" i="5"/>
  <c r="H410" i="5"/>
  <c r="H406" i="5"/>
  <c r="O549" i="5"/>
  <c r="O548" i="5" s="1"/>
  <c r="H549" i="5"/>
  <c r="O546" i="5"/>
  <c r="O545" i="5" s="1"/>
  <c r="P545" i="5" s="1"/>
  <c r="I545" i="5"/>
  <c r="H547" i="5"/>
  <c r="H546" i="5"/>
  <c r="O540" i="5"/>
  <c r="O539" i="5" s="1"/>
  <c r="P539" i="5" s="1"/>
  <c r="H541" i="5"/>
  <c r="H542" i="5"/>
  <c r="H544" i="5"/>
  <c r="H540" i="5"/>
  <c r="O534" i="5"/>
  <c r="O533" i="5" s="1"/>
  <c r="P533" i="5" s="1"/>
  <c r="H535" i="5"/>
  <c r="H536" i="5"/>
  <c r="H538" i="5"/>
  <c r="H534" i="5"/>
  <c r="O528" i="5"/>
  <c r="O527" i="5" s="1"/>
  <c r="P527" i="5" s="1"/>
  <c r="H529" i="5"/>
  <c r="H530" i="5"/>
  <c r="H532" i="5"/>
  <c r="H528" i="5"/>
  <c r="O402" i="5"/>
  <c r="I402" i="5"/>
  <c r="H403" i="5"/>
  <c r="O400" i="5"/>
  <c r="O399" i="5" s="1"/>
  <c r="P399" i="5" s="1"/>
  <c r="H401" i="5"/>
  <c r="H400" i="5"/>
  <c r="O394" i="5"/>
  <c r="O393" i="5" s="1"/>
  <c r="P393" i="5" s="1"/>
  <c r="H395" i="5"/>
  <c r="H396" i="5"/>
  <c r="H397" i="5"/>
  <c r="H398" i="5"/>
  <c r="H394" i="5"/>
  <c r="O388" i="5"/>
  <c r="O387" i="5" s="1"/>
  <c r="P387" i="5" s="1"/>
  <c r="H389" i="5"/>
  <c r="H390" i="5"/>
  <c r="H391" i="5"/>
  <c r="H392" i="5"/>
  <c r="H388" i="5"/>
  <c r="O382" i="5"/>
  <c r="O381" i="5" s="1"/>
  <c r="P381" i="5" s="1"/>
  <c r="H383" i="5"/>
  <c r="H384" i="5"/>
  <c r="H385" i="5"/>
  <c r="H386" i="5"/>
  <c r="O600" i="5"/>
  <c r="O599" i="5" s="1"/>
  <c r="I599" i="5"/>
  <c r="H600" i="5"/>
  <c r="O597" i="5"/>
  <c r="O596" i="5" s="1"/>
  <c r="P596" i="5" s="1"/>
  <c r="H598" i="5"/>
  <c r="H597" i="5"/>
  <c r="O591" i="5"/>
  <c r="O590" i="5" s="1"/>
  <c r="P590" i="5" s="1"/>
  <c r="H592" i="5"/>
  <c r="H593" i="5"/>
  <c r="H595" i="5"/>
  <c r="H591" i="5"/>
  <c r="O585" i="5"/>
  <c r="O584" i="5" s="1"/>
  <c r="P584" i="5" s="1"/>
  <c r="H586" i="5"/>
  <c r="H587" i="5"/>
  <c r="H589" i="5"/>
  <c r="H585" i="5"/>
  <c r="O579" i="5"/>
  <c r="O578" i="5" s="1"/>
  <c r="P578" i="5" s="1"/>
  <c r="H580" i="5"/>
  <c r="H581" i="5"/>
  <c r="H583" i="5"/>
  <c r="H579" i="5"/>
  <c r="O576" i="5"/>
  <c r="O575" i="5"/>
  <c r="O574" i="5" s="1"/>
  <c r="I574" i="5"/>
  <c r="H575" i="5"/>
  <c r="O573" i="5"/>
  <c r="O572" i="5" s="1"/>
  <c r="P572" i="5" s="1"/>
  <c r="I572" i="5"/>
  <c r="H573" i="5"/>
  <c r="O564" i="5"/>
  <c r="O563" i="5" s="1"/>
  <c r="P563" i="5" s="1"/>
  <c r="O570" i="5"/>
  <c r="O569" i="5" s="1"/>
  <c r="P569" i="5" s="1"/>
  <c r="H570" i="5"/>
  <c r="H571" i="5"/>
  <c r="H565" i="5"/>
  <c r="H566" i="5"/>
  <c r="H568" i="5"/>
  <c r="H564" i="5"/>
  <c r="O558" i="5"/>
  <c r="O557" i="5" s="1"/>
  <c r="P557" i="5" s="1"/>
  <c r="H562" i="5"/>
  <c r="H559" i="5"/>
  <c r="H560" i="5"/>
  <c r="H558" i="5"/>
  <c r="O552" i="5"/>
  <c r="O551" i="5" s="1"/>
  <c r="P551" i="5" s="1"/>
  <c r="H553" i="5"/>
  <c r="H554" i="5"/>
  <c r="H556" i="5"/>
  <c r="P476" i="5" l="1"/>
  <c r="Q476" i="5" s="1"/>
  <c r="O478" i="5"/>
  <c r="P478" i="5" s="1"/>
  <c r="Q450" i="5"/>
  <c r="P632" i="5"/>
  <c r="P649" i="5" s="1"/>
  <c r="O649" i="5"/>
  <c r="O454" i="5"/>
  <c r="H399" i="5"/>
  <c r="I399" i="5" s="1"/>
  <c r="Q399" i="5" s="1"/>
  <c r="H527" i="5"/>
  <c r="I527" i="5" s="1"/>
  <c r="Q527" i="5" s="1"/>
  <c r="H608" i="5"/>
  <c r="I608" i="5" s="1"/>
  <c r="Q608" i="5" s="1"/>
  <c r="H632" i="5"/>
  <c r="H596" i="5"/>
  <c r="H381" i="5"/>
  <c r="I381" i="5" s="1"/>
  <c r="Q381" i="5" s="1"/>
  <c r="H411" i="5"/>
  <c r="I411" i="5" s="1"/>
  <c r="Q411" i="5" s="1"/>
  <c r="H435" i="5"/>
  <c r="I435" i="5" s="1"/>
  <c r="Q435" i="5" s="1"/>
  <c r="H455" i="5"/>
  <c r="I455" i="5" s="1"/>
  <c r="Q455" i="5" s="1"/>
  <c r="O625" i="5"/>
  <c r="P623" i="5"/>
  <c r="P625" i="5" s="1"/>
  <c r="O577" i="5"/>
  <c r="H584" i="5"/>
  <c r="I584" i="5" s="1"/>
  <c r="Q584" i="5" s="1"/>
  <c r="Q423" i="5"/>
  <c r="P452" i="5"/>
  <c r="P454" i="5" s="1"/>
  <c r="H429" i="5"/>
  <c r="I429" i="5" s="1"/>
  <c r="Q429" i="5" s="1"/>
  <c r="H441" i="5"/>
  <c r="H602" i="5"/>
  <c r="I602" i="5" s="1"/>
  <c r="Q602" i="5" s="1"/>
  <c r="H533" i="5"/>
  <c r="I533" i="5" s="1"/>
  <c r="Q533" i="5" s="1"/>
  <c r="Q545" i="5"/>
  <c r="O428" i="5"/>
  <c r="P426" i="5"/>
  <c r="H461" i="5"/>
  <c r="I461" i="5" s="1"/>
  <c r="Q461" i="5" s="1"/>
  <c r="H467" i="5"/>
  <c r="Q473" i="5"/>
  <c r="H614" i="5"/>
  <c r="Q620" i="5"/>
  <c r="H626" i="5"/>
  <c r="I626" i="5" s="1"/>
  <c r="Q626" i="5" s="1"/>
  <c r="H557" i="5"/>
  <c r="I557" i="5" s="1"/>
  <c r="Q557" i="5" s="1"/>
  <c r="H393" i="5"/>
  <c r="I393" i="5" s="1"/>
  <c r="Q393" i="5" s="1"/>
  <c r="H539" i="5"/>
  <c r="I539" i="5" s="1"/>
  <c r="Q539" i="5" s="1"/>
  <c r="H405" i="5"/>
  <c r="I405" i="5" s="1"/>
  <c r="Q405" i="5" s="1"/>
  <c r="H417" i="5"/>
  <c r="H590" i="5"/>
  <c r="I590" i="5" s="1"/>
  <c r="Q590" i="5" s="1"/>
  <c r="H387" i="5"/>
  <c r="I387" i="5" s="1"/>
  <c r="Q387" i="5" s="1"/>
  <c r="O12" i="4"/>
  <c r="P12" i="4" s="1"/>
  <c r="P13" i="4"/>
  <c r="Q13" i="4" s="1"/>
  <c r="O550" i="5"/>
  <c r="P548" i="5"/>
  <c r="P574" i="5"/>
  <c r="P577" i="5" s="1"/>
  <c r="H578" i="5"/>
  <c r="I578" i="5" s="1"/>
  <c r="Q578" i="5" s="1"/>
  <c r="O601" i="5"/>
  <c r="H563" i="5"/>
  <c r="I563" i="5" s="1"/>
  <c r="Q563" i="5" s="1"/>
  <c r="P599" i="5"/>
  <c r="P601" i="5" s="1"/>
  <c r="O404" i="5"/>
  <c r="P402" i="5"/>
  <c r="P404" i="5" s="1"/>
  <c r="Q572" i="5"/>
  <c r="H569" i="5"/>
  <c r="Q452" i="5" l="1"/>
  <c r="I467" i="5"/>
  <c r="Q467" i="5" s="1"/>
  <c r="H478" i="5"/>
  <c r="I478" i="5" s="1"/>
  <c r="Q478" i="5" s="1"/>
  <c r="H601" i="5"/>
  <c r="I601" i="5" s="1"/>
  <c r="I596" i="5"/>
  <c r="Q596" i="5" s="1"/>
  <c r="I632" i="5"/>
  <c r="Q632" i="5" s="1"/>
  <c r="Q649" i="5" s="1"/>
  <c r="H649" i="5"/>
  <c r="I649" i="5" s="1"/>
  <c r="I417" i="5"/>
  <c r="Q417" i="5" s="1"/>
  <c r="H428" i="5"/>
  <c r="I428" i="5" s="1"/>
  <c r="I614" i="5"/>
  <c r="Q614" i="5" s="1"/>
  <c r="H625" i="5"/>
  <c r="I625" i="5" s="1"/>
  <c r="H550" i="5"/>
  <c r="I550" i="5" s="1"/>
  <c r="H404" i="5"/>
  <c r="I404" i="5" s="1"/>
  <c r="P428" i="5"/>
  <c r="Q426" i="5"/>
  <c r="Q623" i="5"/>
  <c r="I441" i="5"/>
  <c r="Q441" i="5" s="1"/>
  <c r="Q454" i="5" s="1"/>
  <c r="H454" i="5"/>
  <c r="I454" i="5" s="1"/>
  <c r="Q599" i="5"/>
  <c r="I569" i="5"/>
  <c r="Q569" i="5" s="1"/>
  <c r="H577" i="5"/>
  <c r="I577" i="5" s="1"/>
  <c r="P550" i="5"/>
  <c r="Q548" i="5"/>
  <c r="Q550" i="5" s="1"/>
  <c r="Q574" i="5"/>
  <c r="Q402" i="5"/>
  <c r="Q404" i="5" s="1"/>
  <c r="Q601" i="5" l="1"/>
  <c r="Q428" i="5"/>
  <c r="Q625" i="5"/>
  <c r="H552" i="5"/>
  <c r="H551" i="5" s="1"/>
  <c r="I551" i="5" s="1"/>
  <c r="Q551" i="5" s="1"/>
  <c r="Q577" i="5" s="1"/>
  <c r="O32" i="7" l="1"/>
  <c r="P178" i="6" l="1"/>
  <c r="Q178" i="6" s="1"/>
  <c r="P237" i="6"/>
  <c r="Q237" i="6" s="1"/>
  <c r="P233" i="6"/>
  <c r="Q233" i="6" s="1"/>
  <c r="P229" i="6"/>
  <c r="Q229" i="6" s="1"/>
  <c r="P227" i="6"/>
  <c r="Q227" i="6" s="1"/>
  <c r="P220" i="6"/>
  <c r="Q220" i="6" s="1"/>
  <c r="P204" i="6"/>
  <c r="Q204" i="6" s="1"/>
  <c r="P195" i="6"/>
  <c r="Q195" i="6" s="1"/>
  <c r="P189" i="6"/>
  <c r="Q189" i="6" s="1"/>
  <c r="P172" i="6"/>
  <c r="Q172" i="6" s="1"/>
  <c r="H164" i="6"/>
  <c r="H171" i="6" s="1"/>
  <c r="I162" i="6"/>
  <c r="I160" i="6"/>
  <c r="I158" i="6"/>
  <c r="Q158" i="6" s="1"/>
  <c r="P136" i="6"/>
  <c r="P150" i="6"/>
  <c r="I150" i="6"/>
  <c r="I136" i="6"/>
  <c r="P108" i="6"/>
  <c r="I122" i="6"/>
  <c r="Q122" i="6" s="1"/>
  <c r="I120" i="6"/>
  <c r="Q120" i="6" s="1"/>
  <c r="I118" i="6"/>
  <c r="Q118" i="6" s="1"/>
  <c r="I116" i="6"/>
  <c r="Q116" i="6" s="1"/>
  <c r="I114" i="6"/>
  <c r="I108" i="6"/>
  <c r="I92" i="6"/>
  <c r="Q92" i="6" s="1"/>
  <c r="I90" i="6"/>
  <c r="Q90" i="6" s="1"/>
  <c r="I88" i="6"/>
  <c r="P86" i="6"/>
  <c r="P76" i="6"/>
  <c r="P74" i="6"/>
  <c r="I86" i="6"/>
  <c r="I76" i="6"/>
  <c r="I74" i="6"/>
  <c r="Q76" i="6" l="1"/>
  <c r="Q136" i="6"/>
  <c r="Q108" i="6"/>
  <c r="P174" i="6"/>
  <c r="Q174" i="6" s="1"/>
  <c r="P140" i="6"/>
  <c r="P222" i="6"/>
  <c r="Q222" i="6" s="1"/>
  <c r="P191" i="6"/>
  <c r="Q191" i="6" s="1"/>
  <c r="P200" i="6"/>
  <c r="Q200" i="6" s="1"/>
  <c r="I244" i="6"/>
  <c r="Q244" i="6" s="1"/>
  <c r="O219" i="6"/>
  <c r="P219" i="6" s="1"/>
  <c r="Q219" i="6" s="1"/>
  <c r="P182" i="6"/>
  <c r="Q182" i="6" s="1"/>
  <c r="I78" i="6"/>
  <c r="Q78" i="6" s="1"/>
  <c r="I85" i="6"/>
  <c r="I107" i="6"/>
  <c r="I94" i="6"/>
  <c r="Q94" i="6" s="1"/>
  <c r="I124" i="6"/>
  <c r="Q124" i="6" s="1"/>
  <c r="I133" i="6"/>
  <c r="I157" i="6"/>
  <c r="I148" i="6"/>
  <c r="P148" i="6"/>
  <c r="I171" i="6"/>
  <c r="I164" i="6"/>
  <c r="O243" i="6"/>
  <c r="P243" i="6" s="1"/>
  <c r="Q243" i="6" s="1"/>
  <c r="P88" i="6"/>
  <c r="I147" i="6"/>
  <c r="I140" i="6"/>
  <c r="P215" i="6"/>
  <c r="Q215" i="6" s="1"/>
  <c r="P114" i="6"/>
  <c r="Q114" i="6" s="1"/>
  <c r="P184" i="6"/>
  <c r="Q184" i="6" s="1"/>
  <c r="P241" i="6"/>
  <c r="Q241" i="6" s="1"/>
  <c r="P213" i="6"/>
  <c r="Q213" i="6" s="1"/>
  <c r="Q140" i="6" l="1"/>
  <c r="O212" i="6"/>
  <c r="P212" i="6" s="1"/>
  <c r="Q212" i="6" s="1"/>
  <c r="Q188" i="6"/>
  <c r="O199" i="6"/>
  <c r="P199" i="6" s="1"/>
  <c r="P208" i="6"/>
  <c r="Q208" i="6" s="1"/>
  <c r="O226" i="6"/>
  <c r="P226" i="6" s="1"/>
  <c r="Q226" i="6" s="1"/>
  <c r="I251" i="6"/>
  <c r="Q251" i="6" s="1"/>
  <c r="Q199" i="6" l="1"/>
  <c r="O97" i="7"/>
  <c r="O87" i="7"/>
  <c r="O81" i="7"/>
  <c r="P81" i="7" s="1"/>
  <c r="O83" i="7"/>
  <c r="P48" i="6"/>
  <c r="I54" i="6"/>
  <c r="Q54" i="6" s="1"/>
  <c r="I58" i="6"/>
  <c r="Q58" i="6" s="1"/>
  <c r="I56" i="6"/>
  <c r="Q56" i="6" s="1"/>
  <c r="I52" i="6"/>
  <c r="Q52" i="6" s="1"/>
  <c r="I50" i="6"/>
  <c r="I48" i="6"/>
  <c r="P50" i="6"/>
  <c r="P38" i="6"/>
  <c r="I24" i="6"/>
  <c r="Q24" i="6" s="1"/>
  <c r="I22" i="6"/>
  <c r="Q22" i="6" s="1"/>
  <c r="I20" i="6"/>
  <c r="Q20" i="6" s="1"/>
  <c r="I18" i="6"/>
  <c r="Q18" i="6" s="1"/>
  <c r="I16" i="6"/>
  <c r="Q16" i="6" s="1"/>
  <c r="P14" i="6"/>
  <c r="I14" i="6"/>
  <c r="P12" i="6"/>
  <c r="I12" i="6"/>
  <c r="O207" i="7"/>
  <c r="O206" i="7" s="1"/>
  <c r="O204" i="7"/>
  <c r="O203" i="7" s="1"/>
  <c r="P203" i="7" s="1"/>
  <c r="I209" i="7"/>
  <c r="H206" i="7"/>
  <c r="H203" i="7"/>
  <c r="I203" i="7" s="1"/>
  <c r="O198" i="7"/>
  <c r="O196" i="7"/>
  <c r="O195" i="7" s="1"/>
  <c r="P195" i="7" s="1"/>
  <c r="O193" i="7"/>
  <c r="O192" i="7" s="1"/>
  <c r="P192" i="7" s="1"/>
  <c r="O190" i="7"/>
  <c r="O189" i="7" s="1"/>
  <c r="P189" i="7" s="1"/>
  <c r="O187" i="7"/>
  <c r="O186" i="7" s="1"/>
  <c r="P186" i="7" s="1"/>
  <c r="O184" i="7"/>
  <c r="O183" i="7" s="1"/>
  <c r="P183" i="7" s="1"/>
  <c r="O181" i="7"/>
  <c r="O180" i="7" s="1"/>
  <c r="P180" i="7" s="1"/>
  <c r="O178" i="7"/>
  <c r="O177" i="7" s="1"/>
  <c r="P177" i="7" s="1"/>
  <c r="O175" i="7"/>
  <c r="O174" i="7" s="1"/>
  <c r="P174" i="7" s="1"/>
  <c r="J199" i="7"/>
  <c r="J198" i="7"/>
  <c r="J197" i="7"/>
  <c r="K198" i="7"/>
  <c r="I201" i="7"/>
  <c r="H195" i="7"/>
  <c r="I195" i="7" s="1"/>
  <c r="H192" i="7"/>
  <c r="I192" i="7" s="1"/>
  <c r="H189" i="7"/>
  <c r="I189" i="7" s="1"/>
  <c r="H186" i="7"/>
  <c r="I186" i="7" s="1"/>
  <c r="H183" i="7"/>
  <c r="I183" i="7" s="1"/>
  <c r="H180" i="7"/>
  <c r="I180" i="7" s="1"/>
  <c r="H177" i="7"/>
  <c r="I177" i="7" s="1"/>
  <c r="H174" i="7"/>
  <c r="I174" i="7" s="1"/>
  <c r="H148" i="7"/>
  <c r="I148" i="7" s="1"/>
  <c r="H151" i="7"/>
  <c r="I151" i="7" s="1"/>
  <c r="H154" i="7"/>
  <c r="I154" i="7" s="1"/>
  <c r="H157" i="7"/>
  <c r="I157" i="7" s="1"/>
  <c r="H160" i="7"/>
  <c r="I160" i="7" s="1"/>
  <c r="H163" i="7"/>
  <c r="I163" i="7" s="1"/>
  <c r="H166" i="7"/>
  <c r="I166" i="7" s="1"/>
  <c r="I172" i="7"/>
  <c r="O170" i="7"/>
  <c r="O169" i="7" s="1"/>
  <c r="O167" i="7"/>
  <c r="O166" i="7" s="1"/>
  <c r="P166" i="7" s="1"/>
  <c r="O164" i="7"/>
  <c r="O163" i="7" s="1"/>
  <c r="P163" i="7" s="1"/>
  <c r="O161" i="7"/>
  <c r="O160" i="7" s="1"/>
  <c r="P160" i="7" s="1"/>
  <c r="O158" i="7"/>
  <c r="O157" i="7" s="1"/>
  <c r="P157" i="7" s="1"/>
  <c r="O155" i="7"/>
  <c r="O154" i="7" s="1"/>
  <c r="P154" i="7" s="1"/>
  <c r="O152" i="7"/>
  <c r="O151" i="7" s="1"/>
  <c r="P151" i="7" s="1"/>
  <c r="O149" i="7"/>
  <c r="O148" i="7" s="1"/>
  <c r="P148" i="7" s="1"/>
  <c r="O143" i="7"/>
  <c r="O140" i="7"/>
  <c r="P140" i="7" s="1"/>
  <c r="O138" i="7"/>
  <c r="O137" i="7" s="1"/>
  <c r="P137" i="7" s="1"/>
  <c r="O134" i="7"/>
  <c r="P134" i="7" s="1"/>
  <c r="O131" i="7"/>
  <c r="P131" i="7" s="1"/>
  <c r="O129" i="7"/>
  <c r="O128" i="7" s="1"/>
  <c r="P128" i="7" s="1"/>
  <c r="I146" i="7"/>
  <c r="H140" i="7"/>
  <c r="I140" i="7" s="1"/>
  <c r="H137" i="7"/>
  <c r="I137" i="7" s="1"/>
  <c r="H134" i="7"/>
  <c r="I134" i="7" s="1"/>
  <c r="H131" i="7"/>
  <c r="I131" i="7" s="1"/>
  <c r="H128" i="7"/>
  <c r="I128" i="7" s="1"/>
  <c r="K120" i="7"/>
  <c r="O124" i="7"/>
  <c r="O123" i="7" s="1"/>
  <c r="O121" i="7"/>
  <c r="O120" i="7" s="1"/>
  <c r="P120" i="7" s="1"/>
  <c r="O118" i="7"/>
  <c r="O117" i="7" s="1"/>
  <c r="P117" i="7" s="1"/>
  <c r="H123" i="7"/>
  <c r="H120" i="7"/>
  <c r="I120" i="7" s="1"/>
  <c r="H117" i="7"/>
  <c r="I117" i="7" s="1"/>
  <c r="O113" i="7"/>
  <c r="O112" i="7" s="1"/>
  <c r="O110" i="7"/>
  <c r="O109" i="7" s="1"/>
  <c r="P109" i="7" s="1"/>
  <c r="O107" i="7"/>
  <c r="O106" i="7" s="1"/>
  <c r="P106" i="7" s="1"/>
  <c r="O104" i="7"/>
  <c r="O103" i="7" s="1"/>
  <c r="P103" i="7" s="1"/>
  <c r="O101" i="7"/>
  <c r="O100" i="7" s="1"/>
  <c r="P100" i="7" s="1"/>
  <c r="H112" i="7"/>
  <c r="H109" i="7"/>
  <c r="I109" i="7" s="1"/>
  <c r="H106" i="7"/>
  <c r="I106" i="7" s="1"/>
  <c r="H103" i="7"/>
  <c r="I103" i="7" s="1"/>
  <c r="H100" i="7"/>
  <c r="I100" i="7" s="1"/>
  <c r="O98" i="7"/>
  <c r="O94" i="7"/>
  <c r="O92" i="7"/>
  <c r="O91" i="7"/>
  <c r="G94" i="7"/>
  <c r="F94" i="7"/>
  <c r="G92" i="7"/>
  <c r="F92" i="7"/>
  <c r="G91" i="7"/>
  <c r="F91" i="7"/>
  <c r="F88" i="7"/>
  <c r="H88" i="7" s="1"/>
  <c r="F87" i="7"/>
  <c r="H87" i="7" s="1"/>
  <c r="H81" i="7"/>
  <c r="I81" i="7" s="1"/>
  <c r="O74" i="7"/>
  <c r="O73" i="7"/>
  <c r="O72" i="7"/>
  <c r="O62" i="7"/>
  <c r="P62" i="7" s="1"/>
  <c r="G75" i="7"/>
  <c r="F75" i="7"/>
  <c r="G73" i="7"/>
  <c r="F73" i="7"/>
  <c r="G72" i="7"/>
  <c r="F72" i="7"/>
  <c r="H67" i="7"/>
  <c r="O60" i="7"/>
  <c r="O59" i="7"/>
  <c r="O57" i="7"/>
  <c r="O54" i="7"/>
  <c r="O53" i="7"/>
  <c r="O50" i="7"/>
  <c r="O49" i="7"/>
  <c r="I56" i="7"/>
  <c r="F56" i="7"/>
  <c r="G54" i="7"/>
  <c r="F54" i="7"/>
  <c r="O45" i="7"/>
  <c r="O44" i="7" s="1"/>
  <c r="O42" i="7"/>
  <c r="O40" i="7"/>
  <c r="O39" i="7" s="1"/>
  <c r="P39" i="7" s="1"/>
  <c r="O38" i="7"/>
  <c r="O37" i="7"/>
  <c r="O31" i="7"/>
  <c r="I33" i="7"/>
  <c r="O29" i="7"/>
  <c r="O28" i="7" s="1"/>
  <c r="O27" i="7"/>
  <c r="O26" i="7" s="1"/>
  <c r="P26" i="7" s="1"/>
  <c r="O25" i="7"/>
  <c r="O24" i="7" s="1"/>
  <c r="P24" i="7" s="1"/>
  <c r="O22" i="7"/>
  <c r="O21" i="7" s="1"/>
  <c r="P21" i="7" s="1"/>
  <c r="K21" i="7"/>
  <c r="K24" i="7"/>
  <c r="K26" i="7"/>
  <c r="K28" i="7"/>
  <c r="H28" i="7"/>
  <c r="H27" i="7"/>
  <c r="H26" i="7" s="1"/>
  <c r="I26" i="7" s="1"/>
  <c r="Q26" i="7" s="1"/>
  <c r="H25" i="7"/>
  <c r="H24" i="7" s="1"/>
  <c r="I24" i="7" s="1"/>
  <c r="Q24" i="7" s="1"/>
  <c r="H21" i="7"/>
  <c r="I21" i="7" s="1"/>
  <c r="O19" i="7"/>
  <c r="O18" i="7" s="1"/>
  <c r="O16" i="7"/>
  <c r="O15" i="7" s="1"/>
  <c r="P15" i="7" s="1"/>
  <c r="O12" i="7"/>
  <c r="P12" i="7" s="1"/>
  <c r="K12" i="7"/>
  <c r="K15" i="7"/>
  <c r="K18" i="7"/>
  <c r="F17" i="7"/>
  <c r="J15" i="7"/>
  <c r="J16" i="7"/>
  <c r="J18" i="7"/>
  <c r="J19" i="7"/>
  <c r="P198" i="7" l="1"/>
  <c r="O202" i="7"/>
  <c r="P202" i="7" s="1"/>
  <c r="H116" i="7"/>
  <c r="I116" i="7" s="1"/>
  <c r="I67" i="7"/>
  <c r="Q67" i="7" s="1"/>
  <c r="H65" i="7"/>
  <c r="I65" i="7" s="1"/>
  <c r="Q65" i="7" s="1"/>
  <c r="P28" i="7"/>
  <c r="O30" i="7"/>
  <c r="P30" i="7" s="1"/>
  <c r="Q21" i="7"/>
  <c r="P74" i="7"/>
  <c r="H73" i="7"/>
  <c r="Q203" i="7"/>
  <c r="Q117" i="7"/>
  <c r="Q131" i="7"/>
  <c r="Q134" i="7"/>
  <c r="Q140" i="7"/>
  <c r="Q100" i="7"/>
  <c r="Q157" i="7"/>
  <c r="Q183" i="7"/>
  <c r="Q195" i="7"/>
  <c r="Q160" i="7"/>
  <c r="Q148" i="7"/>
  <c r="Q180" i="7"/>
  <c r="Q128" i="7"/>
  <c r="O71" i="7"/>
  <c r="P71" i="7" s="1"/>
  <c r="Q106" i="7"/>
  <c r="Q120" i="7"/>
  <c r="Q151" i="7"/>
  <c r="Q163" i="7"/>
  <c r="Q166" i="7"/>
  <c r="Q154" i="7"/>
  <c r="Q177" i="7"/>
  <c r="Q189" i="7"/>
  <c r="Q174" i="7"/>
  <c r="Q50" i="6"/>
  <c r="Q48" i="6"/>
  <c r="Q192" i="7"/>
  <c r="Q137" i="7"/>
  <c r="Q103" i="7"/>
  <c r="Q186" i="7"/>
  <c r="I60" i="6"/>
  <c r="Q60" i="6" s="1"/>
  <c r="I69" i="6"/>
  <c r="P31" i="7"/>
  <c r="I112" i="7"/>
  <c r="I123" i="7"/>
  <c r="H127" i="7"/>
  <c r="I127" i="7" s="1"/>
  <c r="P143" i="7"/>
  <c r="O147" i="7"/>
  <c r="P147" i="7" s="1"/>
  <c r="P169" i="7"/>
  <c r="O173" i="7"/>
  <c r="P173" i="7" s="1"/>
  <c r="P206" i="7"/>
  <c r="O210" i="7"/>
  <c r="P210" i="7" s="1"/>
  <c r="P18" i="7"/>
  <c r="O20" i="7"/>
  <c r="P20" i="7" s="1"/>
  <c r="I28" i="7"/>
  <c r="Q28" i="7" s="1"/>
  <c r="H30" i="7"/>
  <c r="I30" i="7" s="1"/>
  <c r="P112" i="7"/>
  <c r="O116" i="7"/>
  <c r="P116" i="7" s="1"/>
  <c r="I206" i="7"/>
  <c r="H210" i="7"/>
  <c r="I210" i="7" s="1"/>
  <c r="Q109" i="7"/>
  <c r="P123" i="7"/>
  <c r="O127" i="7"/>
  <c r="P127" i="7" s="1"/>
  <c r="Q81" i="7"/>
  <c r="I33" i="6"/>
  <c r="H93" i="7"/>
  <c r="I93" i="7" s="1"/>
  <c r="H16" i="7"/>
  <c r="H15" i="7" s="1"/>
  <c r="H18" i="7"/>
  <c r="H37" i="7"/>
  <c r="H36" i="7" s="1"/>
  <c r="I36" i="7" s="1"/>
  <c r="H48" i="7"/>
  <c r="H53" i="7"/>
  <c r="O55" i="7"/>
  <c r="P55" i="7" s="1"/>
  <c r="H92" i="7"/>
  <c r="O96" i="7"/>
  <c r="H58" i="7"/>
  <c r="O86" i="7"/>
  <c r="P86" i="7" s="1"/>
  <c r="O41" i="7"/>
  <c r="P41" i="7" s="1"/>
  <c r="O52" i="7"/>
  <c r="P52" i="7" s="1"/>
  <c r="O58" i="7"/>
  <c r="H77" i="7"/>
  <c r="O93" i="7"/>
  <c r="P93" i="7" s="1"/>
  <c r="H55" i="7"/>
  <c r="I55" i="7" s="1"/>
  <c r="O48" i="7"/>
  <c r="P48" i="7" s="1"/>
  <c r="H62" i="7"/>
  <c r="I62" i="7" s="1"/>
  <c r="Q62" i="7" s="1"/>
  <c r="H96" i="7"/>
  <c r="H40" i="7"/>
  <c r="H39" i="7" s="1"/>
  <c r="I39" i="7" s="1"/>
  <c r="Q39" i="7" s="1"/>
  <c r="H45" i="7"/>
  <c r="H44" i="7" s="1"/>
  <c r="O77" i="7"/>
  <c r="H169" i="7"/>
  <c r="H32" i="7"/>
  <c r="H31" i="7" s="1"/>
  <c r="I31" i="7" s="1"/>
  <c r="H42" i="7"/>
  <c r="H41" i="7" s="1"/>
  <c r="I41" i="7" s="1"/>
  <c r="O36" i="7"/>
  <c r="P36" i="7" s="1"/>
  <c r="H91" i="7"/>
  <c r="O90" i="7"/>
  <c r="P90" i="7" s="1"/>
  <c r="H13" i="7"/>
  <c r="H12" i="7" s="1"/>
  <c r="I12" i="7" s="1"/>
  <c r="Q12" i="7" s="1"/>
  <c r="H72" i="7"/>
  <c r="H74" i="7"/>
  <c r="I74" i="7" s="1"/>
  <c r="H198" i="7"/>
  <c r="H143" i="7"/>
  <c r="H71" i="7" l="1"/>
  <c r="I71" i="7" s="1"/>
  <c r="Q71" i="7" s="1"/>
  <c r="O80" i="7"/>
  <c r="P80" i="7" s="1"/>
  <c r="Q30" i="7"/>
  <c r="O99" i="7"/>
  <c r="P99" i="7" s="1"/>
  <c r="Q55" i="7"/>
  <c r="H20" i="7"/>
  <c r="I20" i="7" s="1"/>
  <c r="Q20" i="7" s="1"/>
  <c r="H47" i="7"/>
  <c r="O47" i="7"/>
  <c r="P47" i="7" s="1"/>
  <c r="Q74" i="7"/>
  <c r="Q206" i="7"/>
  <c r="H90" i="7"/>
  <c r="I90" i="7" s="1"/>
  <c r="Q90" i="7" s="1"/>
  <c r="Q31" i="7"/>
  <c r="Q116" i="7"/>
  <c r="Q69" i="6"/>
  <c r="Q93" i="7"/>
  <c r="Q33" i="6"/>
  <c r="I143" i="7"/>
  <c r="Q143" i="7" s="1"/>
  <c r="H147" i="7"/>
  <c r="I147" i="7" s="1"/>
  <c r="Q147" i="7" s="1"/>
  <c r="P77" i="7"/>
  <c r="P58" i="7"/>
  <c r="O61" i="7"/>
  <c r="P61" i="7" s="1"/>
  <c r="Q41" i="7"/>
  <c r="Q36" i="7"/>
  <c r="Q127" i="7"/>
  <c r="I58" i="7"/>
  <c r="I77" i="7"/>
  <c r="I169" i="7"/>
  <c r="Q169" i="7" s="1"/>
  <c r="H173" i="7"/>
  <c r="I173" i="7" s="1"/>
  <c r="Q173" i="7" s="1"/>
  <c r="P44" i="7"/>
  <c r="Q44" i="7" s="1"/>
  <c r="I18" i="7"/>
  <c r="Q18" i="7" s="1"/>
  <c r="Q210" i="7"/>
  <c r="Q123" i="7"/>
  <c r="I96" i="7"/>
  <c r="I198" i="7"/>
  <c r="Q198" i="7" s="1"/>
  <c r="H202" i="7"/>
  <c r="I202" i="7" s="1"/>
  <c r="Q202" i="7" s="1"/>
  <c r="I44" i="7"/>
  <c r="I47" i="7"/>
  <c r="P96" i="7"/>
  <c r="Q112" i="7"/>
  <c r="H52" i="7"/>
  <c r="I52" i="7" s="1"/>
  <c r="Q52" i="7" s="1"/>
  <c r="H86" i="7"/>
  <c r="I86" i="7" s="1"/>
  <c r="Q86" i="7" s="1"/>
  <c r="I48" i="7"/>
  <c r="Q48" i="7" s="1"/>
  <c r="I15" i="7"/>
  <c r="Q15" i="7" s="1"/>
  <c r="Q107" i="6"/>
  <c r="H80" i="7" l="1"/>
  <c r="I80" i="7" s="1"/>
  <c r="H99" i="7"/>
  <c r="Q80" i="7"/>
  <c r="Q77" i="7"/>
  <c r="Q58" i="7"/>
  <c r="Q96" i="7"/>
  <c r="Q47" i="7"/>
  <c r="I99" i="7"/>
  <c r="Q99" i="7" s="1"/>
  <c r="H61" i="7"/>
  <c r="I61" i="7" s="1"/>
  <c r="Q61" i="7" s="1"/>
  <c r="I38" i="6"/>
  <c r="Q38" i="6" s="1"/>
  <c r="I40" i="6" l="1"/>
  <c r="Q40" i="6" s="1"/>
  <c r="I36" i="6" l="1"/>
  <c r="I47" i="6"/>
  <c r="P36" i="6"/>
  <c r="Q36" i="6" l="1"/>
  <c r="K1345" i="5" l="1"/>
  <c r="K1346" i="5"/>
  <c r="K1347" i="5"/>
  <c r="K1344" i="5"/>
  <c r="K1325" i="5"/>
  <c r="K1310" i="5"/>
  <c r="K1311" i="5"/>
  <c r="K1312" i="5"/>
  <c r="K1309" i="5"/>
  <c r="K1297" i="5"/>
  <c r="K1298" i="5"/>
  <c r="K1299" i="5"/>
  <c r="K1296" i="5"/>
  <c r="K1294" i="5"/>
  <c r="K1281" i="5"/>
  <c r="K1278" i="5"/>
  <c r="K1279" i="5"/>
  <c r="K1280" i="5"/>
  <c r="K1277" i="5"/>
  <c r="K1267" i="5" l="1"/>
  <c r="K719" i="5"/>
  <c r="K695" i="5"/>
  <c r="K671" i="5"/>
  <c r="K647" i="5"/>
  <c r="K623" i="5"/>
  <c r="K614" i="5"/>
  <c r="K599" i="5"/>
  <c r="K590" i="5"/>
  <c r="K574" i="5"/>
  <c r="K572" i="5"/>
  <c r="K563" i="5"/>
  <c r="K515" i="5"/>
  <c r="K500" i="5"/>
  <c r="K491" i="5"/>
  <c r="K476" i="5"/>
  <c r="K467" i="5"/>
  <c r="K452" i="5"/>
  <c r="K450" i="5" l="1"/>
  <c r="K441" i="5"/>
  <c r="K426" i="5"/>
  <c r="K417" i="5"/>
  <c r="K411" i="5"/>
  <c r="K402" i="5"/>
  <c r="K393" i="5"/>
  <c r="K277" i="5"/>
  <c r="K265" i="5"/>
  <c r="K150" i="5" l="1"/>
  <c r="K102" i="5" l="1"/>
  <c r="K65" i="5"/>
  <c r="K44" i="5"/>
  <c r="K31" i="5"/>
  <c r="K20" i="5"/>
  <c r="H16" i="3" l="1"/>
  <c r="H13" i="3"/>
  <c r="J159" i="6" l="1"/>
  <c r="Q160" i="6" l="1"/>
  <c r="K227" i="6" l="1"/>
  <c r="K220" i="6"/>
  <c r="K213" i="6"/>
  <c r="J187" i="6"/>
  <c r="J186" i="6"/>
  <c r="J207" i="7" l="1"/>
  <c r="K206" i="7"/>
  <c r="J206" i="7"/>
  <c r="J204" i="7"/>
  <c r="K203" i="7"/>
  <c r="J203" i="7"/>
  <c r="J196" i="7"/>
  <c r="K195" i="7"/>
  <c r="J195" i="7"/>
  <c r="J193" i="7"/>
  <c r="K192" i="7"/>
  <c r="J192" i="7"/>
  <c r="J190" i="7"/>
  <c r="K189" i="7"/>
  <c r="J189" i="7"/>
  <c r="J187" i="7"/>
  <c r="K186" i="7"/>
  <c r="J186" i="7"/>
  <c r="J184" i="7"/>
  <c r="K183" i="7"/>
  <c r="J183" i="7"/>
  <c r="J181" i="7"/>
  <c r="K180" i="7"/>
  <c r="J180" i="7"/>
  <c r="K177" i="7"/>
  <c r="J170" i="7"/>
  <c r="K169" i="7"/>
  <c r="J169" i="7"/>
  <c r="J167" i="7"/>
  <c r="K166" i="7"/>
  <c r="J166" i="7"/>
  <c r="J164" i="7"/>
  <c r="K163" i="7"/>
  <c r="J163" i="7"/>
  <c r="J161" i="7"/>
  <c r="K160" i="7"/>
  <c r="J160" i="7"/>
  <c r="J158" i="7"/>
  <c r="K157" i="7"/>
  <c r="J157" i="7"/>
  <c r="J155" i="7"/>
  <c r="K154" i="7"/>
  <c r="J154" i="7"/>
  <c r="K151" i="7"/>
  <c r="K148" i="7"/>
  <c r="J144" i="7"/>
  <c r="K143" i="7"/>
  <c r="J143" i="7"/>
  <c r="J141" i="7"/>
  <c r="K140" i="7"/>
  <c r="J140" i="7"/>
  <c r="J138" i="7"/>
  <c r="K137" i="7"/>
  <c r="J137" i="7"/>
  <c r="J135" i="7"/>
  <c r="K134" i="7"/>
  <c r="J134" i="7"/>
  <c r="K131" i="7"/>
  <c r="K128" i="7"/>
  <c r="J124" i="7"/>
  <c r="K123" i="7"/>
  <c r="J123" i="7"/>
  <c r="K117" i="7"/>
  <c r="J113" i="7"/>
  <c r="K112" i="7"/>
  <c r="J112" i="7"/>
  <c r="J110" i="7"/>
  <c r="K109" i="7"/>
  <c r="J109" i="7"/>
  <c r="J107" i="7"/>
  <c r="K106" i="7"/>
  <c r="J106" i="7"/>
  <c r="K103" i="7"/>
  <c r="K100" i="7"/>
  <c r="J94" i="7"/>
  <c r="J93" i="7"/>
  <c r="J92" i="7"/>
  <c r="J91" i="7"/>
  <c r="K90" i="7"/>
  <c r="J90" i="7"/>
  <c r="K86" i="7"/>
  <c r="J86" i="7"/>
  <c r="K81" i="7"/>
  <c r="J81" i="7"/>
  <c r="J78" i="7"/>
  <c r="K77" i="7"/>
  <c r="J77" i="7"/>
  <c r="J75" i="7"/>
  <c r="J74" i="7"/>
  <c r="J73" i="7"/>
  <c r="J72" i="7"/>
  <c r="K71" i="7"/>
  <c r="J71" i="7"/>
  <c r="K67" i="7"/>
  <c r="J67" i="7"/>
  <c r="K62" i="7"/>
  <c r="J62" i="7"/>
  <c r="K58" i="7" l="1"/>
  <c r="J453" i="5" l="1"/>
  <c r="J452" i="5"/>
  <c r="J451" i="5"/>
  <c r="J450" i="5"/>
  <c r="J41" i="6"/>
  <c r="J40" i="6"/>
  <c r="J39" i="6"/>
  <c r="J38" i="6"/>
  <c r="K524" i="5"/>
  <c r="K1361" i="5" l="1"/>
  <c r="K1243" i="5"/>
  <c r="K1219" i="5"/>
  <c r="K1195" i="5"/>
  <c r="K1171" i="5"/>
  <c r="K1147" i="5"/>
  <c r="K1123" i="5"/>
  <c r="K1099" i="5"/>
  <c r="K1075" i="5"/>
  <c r="K1051" i="5"/>
  <c r="J1253" i="5"/>
  <c r="K1252" i="5"/>
  <c r="J1229" i="5"/>
  <c r="K1228" i="5"/>
  <c r="J1205" i="5"/>
  <c r="K1204" i="5"/>
  <c r="J1181" i="5"/>
  <c r="K1180" i="5"/>
  <c r="J1157" i="5"/>
  <c r="K1156" i="5"/>
  <c r="J1133" i="5"/>
  <c r="K1132" i="5"/>
  <c r="J1109" i="5"/>
  <c r="K1108" i="5"/>
  <c r="J1085" i="5"/>
  <c r="K1084" i="5"/>
  <c r="J1061" i="5"/>
  <c r="K1060" i="5"/>
  <c r="J1037" i="5"/>
  <c r="K1036" i="5"/>
  <c r="K1027" i="5"/>
  <c r="K1003" i="5"/>
  <c r="K979" i="5"/>
  <c r="K955" i="5"/>
  <c r="K931" i="5"/>
  <c r="K907" i="5"/>
  <c r="K883" i="5"/>
  <c r="K862" i="5"/>
  <c r="K830" i="5"/>
  <c r="K806" i="5"/>
  <c r="K782" i="5"/>
  <c r="K758" i="5"/>
  <c r="K743" i="5"/>
  <c r="K734" i="5"/>
  <c r="K710" i="5"/>
  <c r="K686" i="5"/>
  <c r="K662" i="5"/>
  <c r="K638" i="5"/>
  <c r="K548" i="5"/>
  <c r="K1012" i="5"/>
  <c r="K988" i="5"/>
  <c r="K964" i="5"/>
  <c r="K940" i="5"/>
  <c r="K916" i="5"/>
  <c r="K892" i="5"/>
  <c r="K868" i="5"/>
  <c r="K839" i="5"/>
  <c r="K815" i="5"/>
  <c r="K791" i="5"/>
  <c r="K767" i="5"/>
  <c r="J185" i="6" l="1"/>
  <c r="K184" i="6"/>
  <c r="J184" i="6"/>
  <c r="K16" i="3" l="1"/>
  <c r="K13" i="3"/>
  <c r="J13" i="3"/>
  <c r="J37" i="4"/>
  <c r="K36" i="4"/>
  <c r="J36" i="4"/>
  <c r="J32" i="4"/>
  <c r="K31" i="4"/>
  <c r="J31" i="4"/>
  <c r="K27" i="4"/>
  <c r="J27" i="4"/>
  <c r="J19" i="4"/>
  <c r="K22" i="4"/>
  <c r="J22" i="4"/>
  <c r="K18" i="4"/>
  <c r="J18" i="4"/>
  <c r="K13" i="4"/>
  <c r="J13" i="4"/>
  <c r="J55" i="7" l="1"/>
  <c r="J59" i="7"/>
  <c r="J58" i="7"/>
  <c r="J53" i="7"/>
  <c r="K52" i="7"/>
  <c r="J52" i="7"/>
  <c r="J48" i="7"/>
  <c r="K48" i="7"/>
  <c r="J45" i="7"/>
  <c r="K44" i="7"/>
  <c r="J44" i="7"/>
  <c r="J36" i="7"/>
  <c r="K39" i="7"/>
  <c r="J39" i="7"/>
  <c r="K41" i="7"/>
  <c r="J41" i="7"/>
  <c r="J37" i="7"/>
  <c r="K36" i="7"/>
  <c r="K31" i="7"/>
  <c r="J29" i="7"/>
  <c r="J28" i="7"/>
  <c r="J27" i="7"/>
  <c r="J26" i="7"/>
  <c r="J25" i="7"/>
  <c r="J24" i="7"/>
  <c r="J242" i="6" l="1"/>
  <c r="K241" i="6"/>
  <c r="J241" i="6"/>
  <c r="J238" i="6"/>
  <c r="K237" i="6"/>
  <c r="J237" i="6"/>
  <c r="J234" i="6"/>
  <c r="K233" i="6"/>
  <c r="J233" i="6"/>
  <c r="J230" i="6"/>
  <c r="K229" i="6"/>
  <c r="J229" i="6"/>
  <c r="J223" i="6"/>
  <c r="K222" i="6"/>
  <c r="J222" i="6"/>
  <c r="J216" i="6"/>
  <c r="K215" i="6"/>
  <c r="J215" i="6"/>
  <c r="J209" i="6"/>
  <c r="J205" i="6"/>
  <c r="K208" i="6"/>
  <c r="J208" i="6"/>
  <c r="K204" i="6"/>
  <c r="J204" i="6"/>
  <c r="J200" i="6"/>
  <c r="K200" i="6"/>
  <c r="J196" i="6" l="1"/>
  <c r="K195" i="6"/>
  <c r="J195" i="6"/>
  <c r="J191" i="6"/>
  <c r="K191" i="6"/>
  <c r="J189" i="6"/>
  <c r="K189" i="6"/>
  <c r="J183" i="6"/>
  <c r="K182" i="6"/>
  <c r="J182" i="6"/>
  <c r="J179" i="6"/>
  <c r="K178" i="6"/>
  <c r="J178" i="6"/>
  <c r="K174" i="6"/>
  <c r="K172" i="6"/>
  <c r="J149" i="6"/>
  <c r="J148" i="6"/>
  <c r="J150" i="6"/>
  <c r="K40" i="6"/>
  <c r="Q157" i="6" l="1"/>
  <c r="Q164" i="6"/>
  <c r="Q150" i="6"/>
  <c r="Q88" i="6"/>
  <c r="Q162" i="6" l="1"/>
  <c r="Q171" i="6"/>
  <c r="Q86" i="6"/>
  <c r="Q147" i="6"/>
  <c r="Q133" i="6"/>
  <c r="Q47" i="6" l="1"/>
  <c r="Q85" i="6"/>
  <c r="Q148" i="6"/>
  <c r="Q74" i="6"/>
  <c r="Q14" i="6"/>
  <c r="I12" i="4" l="1"/>
  <c r="Q12" i="4" s="1"/>
  <c r="O17" i="3" l="1"/>
  <c r="O16" i="3" s="1"/>
  <c r="O14" i="3"/>
  <c r="O13" i="3" s="1"/>
  <c r="H12" i="3"/>
  <c r="O12" i="3" l="1"/>
  <c r="P16" i="3"/>
  <c r="I16" i="3"/>
  <c r="I13" i="3"/>
  <c r="Q16" i="3" l="1"/>
  <c r="P13" i="3"/>
  <c r="Q12" i="3" l="1"/>
  <c r="Q13" i="3"/>
  <c r="Q12" i="6"/>
</calcChain>
</file>

<file path=xl/sharedStrings.xml><?xml version="1.0" encoding="utf-8"?>
<sst xmlns="http://schemas.openxmlformats.org/spreadsheetml/2006/main" count="7353" uniqueCount="595">
  <si>
    <t>ОТЧЕТ</t>
  </si>
  <si>
    <t>№ п/п</t>
  </si>
  <si>
    <t>Критерии оценки выполнения муниципального задания</t>
  </si>
  <si>
    <t>показатели, характеризующие качество муниципальных услуг (работ)</t>
  </si>
  <si>
    <t>показатели, характеризующие объем муниципальной услуги (работы)</t>
  </si>
  <si>
    <t>наименование показателя</t>
  </si>
  <si>
    <t>Расчет оценки                 
     ,</t>
  </si>
  <si>
    <t>1.1.</t>
  </si>
  <si>
    <t>1.2.</t>
  </si>
  <si>
    <t>1.3.</t>
  </si>
  <si>
    <t>1.4.</t>
  </si>
  <si>
    <t>Единица измерения</t>
  </si>
  <si>
    <t>I</t>
  </si>
  <si>
    <t>II</t>
  </si>
  <si>
    <t>2.1.</t>
  </si>
  <si>
    <t>2.2.</t>
  </si>
  <si>
    <t>Интерпретация оценки</t>
  </si>
  <si>
    <r>
      <t>К</t>
    </r>
    <r>
      <rPr>
        <vertAlign val="subscript"/>
        <sz val="14"/>
        <color theme="1"/>
        <rFont val="Times New Roman"/>
        <family val="1"/>
        <charset val="204"/>
      </rPr>
      <t>1плi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</si>
  <si>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1фi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</si>
  <si>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1i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</si>
  <si>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1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</si>
  <si>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2пл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</si>
  <si>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2ф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</si>
  <si>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</si>
  <si>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2i</t>
    </r>
  </si>
  <si>
    <r>
      <t>ОЦ</t>
    </r>
    <r>
      <rPr>
        <vertAlign val="subscript"/>
        <sz val="14"/>
        <color theme="1"/>
        <rFont val="Times New Roman"/>
        <family val="1"/>
        <charset val="204"/>
      </rPr>
      <t>итоговая</t>
    </r>
  </si>
  <si>
    <t>ОЦитоговая</t>
  </si>
  <si>
    <t>%</t>
  </si>
  <si>
    <t>Наличие случаев невосполнимых потерь муниципального имущества на объектах транспортного хозяйства</t>
  </si>
  <si>
    <t xml:space="preserve">2.3. </t>
  </si>
  <si>
    <t>III</t>
  </si>
  <si>
    <t>3.1.</t>
  </si>
  <si>
    <t>3.2.</t>
  </si>
  <si>
    <t>выполнено в полном объеме</t>
  </si>
  <si>
    <t>об исполнении муниципального задания</t>
  </si>
  <si>
    <t>(наименование муниципального учреждения)</t>
  </si>
  <si>
    <t>Количество жалоб получателей на качество оказания муниципальной услуги</t>
  </si>
  <si>
    <t>1.5.</t>
  </si>
  <si>
    <t>шт.</t>
  </si>
  <si>
    <t xml:space="preserve">1.1. </t>
  </si>
  <si>
    <t>чел.</t>
  </si>
  <si>
    <t>2.3.</t>
  </si>
  <si>
    <t>Количество мероприятий</t>
  </si>
  <si>
    <t>ед.</t>
  </si>
  <si>
    <t>IV</t>
  </si>
  <si>
    <t>4.1.</t>
  </si>
  <si>
    <t>Число посетителей</t>
  </si>
  <si>
    <t>2.4.</t>
  </si>
  <si>
    <t>1.1.1.</t>
  </si>
  <si>
    <t>1.1.2.</t>
  </si>
  <si>
    <t>1.1.3.</t>
  </si>
  <si>
    <t>1.1.4.</t>
  </si>
  <si>
    <t>1.1.5.</t>
  </si>
  <si>
    <t>Наличие обоснованных жалоб</t>
  </si>
  <si>
    <t>3.3.</t>
  </si>
  <si>
    <t>3.4.</t>
  </si>
  <si>
    <r>
      <t>К</t>
    </r>
    <r>
      <rPr>
        <vertAlign val="subscript"/>
        <sz val="13"/>
        <color theme="1"/>
        <rFont val="Times New Roman"/>
        <family val="1"/>
        <charset val="204"/>
      </rPr>
      <t>1плi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</si>
  <si>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1фi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</si>
  <si>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1i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</si>
  <si>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1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</si>
  <si>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2пл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</si>
  <si>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2ф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</si>
  <si>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2i</t>
    </r>
  </si>
  <si>
    <r>
      <t>К</t>
    </r>
    <r>
      <rPr>
        <vertAlign val="subscript"/>
        <sz val="13"/>
        <color theme="1"/>
        <rFont val="Times New Roman"/>
        <family val="1"/>
        <charset val="204"/>
      </rPr>
      <t>2</t>
    </r>
  </si>
  <si>
    <r>
      <t>ОЦ</t>
    </r>
    <r>
      <rPr>
        <vertAlign val="subscript"/>
        <sz val="13"/>
        <color theme="1"/>
        <rFont val="Times New Roman"/>
        <family val="1"/>
        <charset val="204"/>
      </rPr>
      <t>итоговая</t>
    </r>
  </si>
  <si>
    <t>МАУ "Информационный центр "Норильские новости"</t>
  </si>
  <si>
    <t>газета "Заполярная правда"</t>
  </si>
  <si>
    <t>приложение "Важные бумаги"</t>
  </si>
  <si>
    <t>Организация деятельности клубных формирований</t>
  </si>
  <si>
    <t>2.5.</t>
  </si>
  <si>
    <t>1.</t>
  </si>
  <si>
    <t>2.</t>
  </si>
  <si>
    <t>3.</t>
  </si>
  <si>
    <t>показатели, характеризующие КАЧЕСТВО муниципальных услуг (работ)</t>
  </si>
  <si>
    <t>показатели, характеризующие ОБЪЕМ муниципальной услуги (работы)</t>
  </si>
  <si>
    <t>муниципальным бюджетным учреждением "Автохозяйство"</t>
  </si>
  <si>
    <t>муниципальным автономным учреждением "Информационный центр "Норильские новости"</t>
  </si>
  <si>
    <t>муниципальным бюджетным учреждением "Молодежный центр"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</si>
  <si>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</si>
  <si>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</si>
  <si>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</si>
  <si>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</si>
  <si>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</si>
  <si>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</si>
  <si>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</si>
  <si>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</si>
  <si>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</si>
  <si>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</si>
  <si>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</si>
  <si>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</si>
  <si>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</si>
  <si>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Реализация основных общеобразовательных программ дошкольного образования</t>
  </si>
  <si>
    <t>Доля родителей (ЗП), удовлетворенных условиями и качеством предоставляемой услуги.</t>
  </si>
  <si>
    <t>Число обучающихся</t>
  </si>
  <si>
    <t>Присмотр и уход</t>
  </si>
  <si>
    <t>Снижение общей заболеваемости воспитанников, посещающих учреждения исполнителя услуги, количество дней в год</t>
  </si>
  <si>
    <t>дни</t>
  </si>
  <si>
    <t>Количество проведенных консультаций</t>
  </si>
  <si>
    <t>муниципальное автономное дошкольное образовательное учреждение "Детский сад № 1 "Северок"</t>
  </si>
  <si>
    <t>муниципальное автономное дошкольное образовательное учреждение "Детский сад № 2 "Умка"</t>
  </si>
  <si>
    <t>муниципальное бюджетное дошкольное образовательное учреждение "Детский сад № 3 "Солнышко"</t>
  </si>
  <si>
    <t>муниципальное бюджетное дошкольное образовательное учредждение "Детский сад № 4 "Колокольчик"</t>
  </si>
  <si>
    <t>муниципальное автономное дошкольное образовательное учреждение "Детский сад № 5 "Норильчонок"</t>
  </si>
  <si>
    <t>муниципальное бюджетное дошкольное образовательное учреждение № 8 "Центр развития ребёнка-Детский сад "Тундровичок"</t>
  </si>
  <si>
    <t>муниципальное бюджетное дошкольное образовательное учреждение "Детский сад № 14 "Оленёнок"</t>
  </si>
  <si>
    <t>муниципальное бюджетное дошкольное образовательное учреждение "Детский сад № 18 "Полянка"</t>
  </si>
  <si>
    <t>муниципальное бюджетное дошкольное образовательное учреждение  "Детский сад № 24 "Родничок"</t>
  </si>
  <si>
    <t>муниципальное бюджетное дошкольное образовательное учреждение  "Детский сад № 28 "Веселинка"</t>
  </si>
  <si>
    <t>муниципальное бюджетное дошкольное образовательное учреждение  "Детский сад № 29 "Вишенка"</t>
  </si>
  <si>
    <t>муниципальное бюджетное дошкольное образовательное учреждение   "Детский сад № 32 "Снегирек"</t>
  </si>
  <si>
    <t>муниципальное бюджетное дошкольное образовательное учреждение "Детский сад № 36 "Полянка"</t>
  </si>
  <si>
    <t>муниципальное автономное дошкольное образовательное учреждение "Детский сад № 45 "Улыбка"</t>
  </si>
  <si>
    <t>муниципальное бюджетное дошкольное образовательное учреждение "Детский сад № 46 "Надежда"</t>
  </si>
  <si>
    <t>муниципальное бюджетное дошкольное образовательное учреждение  "Детский сад № 59 "Золушка"</t>
  </si>
  <si>
    <t>муниципальное бюджетное дошкольное образовательное учреждение "Детский сад № 62 "Почемушка"</t>
  </si>
  <si>
    <t>муниципальное бюджетное дошкольное образовательное учреждение "Детский сад № 66 "Радость"</t>
  </si>
  <si>
    <t>муниципальное бюджетное дошкольное образовательное учреждение "Детский сад № 68 "Ладушки"</t>
  </si>
  <si>
    <t>муниципальное бюджетное дошкольное образовательное учреждение № 71 "Детский сад "Антошка"</t>
  </si>
  <si>
    <t>муниципальное бюджетное дошкольное образовательное учреждение № 73 "Центр развития ребенка - Детский сад "Веселые человечки"</t>
  </si>
  <si>
    <t>муниципальное бюджетное дошкольное образовательное учреждение  "Детский сад № 74 "Земляничка"</t>
  </si>
  <si>
    <t>муниципальное бюджетное дошкольное образовательное учреждение "Детский сад № 75 "Зайчонок"</t>
  </si>
  <si>
    <t>муниципальное бюджетное дошкольное образовательное учреждение "Детский сад № 78 "Василёк"</t>
  </si>
  <si>
    <t>муниципальное автономное дошкольное образовательное учреждение  № 81 "Центр развития ребенка - Детский сад "Конек-Горбунок"</t>
  </si>
  <si>
    <t>муниципальное бюджетное дошкольное образовательное учреждение "Детский сад № 82 "Сказка"</t>
  </si>
  <si>
    <t>муниципальное бюджетное дошкольное образовательное учреждение "Детский сад № 83 "Золотой петушок"</t>
  </si>
  <si>
    <t>муниципальное бюджетное дошкольное образовательное учреждение "Детский сад № 84 "Голубок"</t>
  </si>
  <si>
    <t>муниципальное бюджетное дошкольное образовательное учреждение "Детский сад № 86 "Брусничка"</t>
  </si>
  <si>
    <t>муниципальное бюджетное дошкольное образовательное учреждение  "Детский сад № 90  "Цветик-Семицветик"</t>
  </si>
  <si>
    <t>муниципальное бюджетное дошкольное образовательное учреждение  "Детский сад № 92 "Облачко"</t>
  </si>
  <si>
    <t>муниципальное бюджетное дошкольное образовательное учреждение "Детский сад № 93 "Капитошка"</t>
  </si>
  <si>
    <t>муниципальное бюджетное дошкольное образовательное учреждение  "Детский сад № 95 "Снежинка"</t>
  </si>
  <si>
    <t>муниципальное бюджетное дошкольное образовательное учреждение № 96 "Детский сад "Капельки"</t>
  </si>
  <si>
    <t>муниципальное бюджетное дошкольное образовательное учреждение  "Детский сад № 97 "Светлица"</t>
  </si>
  <si>
    <t>муниципальное бюджетное дошкольное образовательное учреждение "Детский сад № 98 "Загадка"</t>
  </si>
  <si>
    <t>муниципальное бюджетное дошкольное образовательное учреждение"Детский сад № 99 "Топ-топ"</t>
  </si>
  <si>
    <t>Реализация основных общеобразовательных программ начального общего образования</t>
  </si>
  <si>
    <t>Освоение обучающимися основной образовательной программы начального общего образования</t>
  </si>
  <si>
    <t>Полнота реализации ООПНОО</t>
  </si>
  <si>
    <t>Уровень соответствия учебного плана требованиям ФБУП</t>
  </si>
  <si>
    <t>Доля своевременно устраненных ОУ нарушений, выявленных в результате проверок органами исполнительной власти субъектов РФ, осуществляющими функции по контролю и надзору в сфере образования</t>
  </si>
  <si>
    <t>Реализация основных общеобразовательных программ основного общего образования</t>
  </si>
  <si>
    <t>Освоение обучающимися основной образовательной программы основного общего образования</t>
  </si>
  <si>
    <t>Полнота реализации ООПООО</t>
  </si>
  <si>
    <t>Реализация основных общеобразовательных программ среднего общего образования</t>
  </si>
  <si>
    <t>Освоение обучающимися основной образовательной программы среднего общего образования</t>
  </si>
  <si>
    <t>Полнота реализации ООПСОО</t>
  </si>
  <si>
    <t>3.5.</t>
  </si>
  <si>
    <t>Доля удовлетворенных заявлений родителей на зачисление в ГПД</t>
  </si>
  <si>
    <t>4.2.</t>
  </si>
  <si>
    <t>Доля родителей (законных представителей), удовлетворенных условиями и качеством предоставляемой образовательной услуги</t>
  </si>
  <si>
    <t>муниципальное бюджетное общеобразовательное учреждение "Гимназия № 1"</t>
  </si>
  <si>
    <t>муниципальное автономное общеобразовательное учреждение "Гимназия № 4"</t>
  </si>
  <si>
    <t>муниципальное бюджетное общеобразовательное учреждение "Гимназия № 5"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</si>
  <si>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</si>
  <si>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"Гимназия № 11"</t>
  </si>
  <si>
    <t>муниципальное автономное общеобразовательное учреждение "Гимназия № 48"</t>
  </si>
  <si>
    <t>муниципальное бюджетное общеобразовательное учреждение "Лицей № 3"</t>
  </si>
  <si>
    <t>муниципальное бюджетное общеобразовательное учреждение "Средняя школа № 1 с углубленным изучением физики и математики им. А.П. Завенягина"</t>
  </si>
  <si>
    <t>муниципальное бюджетное общеобразовательное учреждение "Средняя школа № 3"</t>
  </si>
  <si>
    <t>муниципальное бюджетное общеобразовательное учреждение "Средняя школа № 6"</t>
  </si>
  <si>
    <t>муниципальное бюджетное общеобразовательное учреждение "Средняя школа № 8"</t>
  </si>
  <si>
    <t>муниципальное бюджетное общеобразовательное учреждение "Средняя школа № 9"</t>
  </si>
  <si>
    <t>муниципальное бюджетное общеобразовательное учреждение "Средняя школа № 13"</t>
  </si>
  <si>
    <t>муниципальное бюджетное общеобразовательное учреждение "Средняя школа № 14"</t>
  </si>
  <si>
    <t>муниципальное бюджетное общеобразовательное учреждение "Средняя школа № 16"</t>
  </si>
  <si>
    <t>муниципальное бюджетное общеобразовательное учреждение "Средняя школа № 17"</t>
  </si>
  <si>
    <t>муниципальное бюджетное общеобразовательное учреждение "Средняя школа № 20"</t>
  </si>
  <si>
    <t>муниципальное бюджетное общеобразовательное учреждение "Средняя школа № 21"</t>
  </si>
  <si>
    <t>муниципальное бюджетное общеобразовательное учреждение "Средняя школа № 23"</t>
  </si>
  <si>
    <t>муниципальное бюджетное общеобразовательное учреждение "Средняя школа № 24"</t>
  </si>
  <si>
    <t>муниципальное бюджетное общеобразовательное учреждение "Средняя школа № 27"</t>
  </si>
  <si>
    <t>муниципальное бюджетное общеобразовательное учреждение "Средняя школа № 28"</t>
  </si>
  <si>
    <t>4.3.</t>
  </si>
  <si>
    <t>4.4.</t>
  </si>
  <si>
    <t>4.5.</t>
  </si>
  <si>
    <t>V</t>
  </si>
  <si>
    <t>5.1.</t>
  </si>
  <si>
    <t>5.2.</t>
  </si>
  <si>
    <t>5.3.</t>
  </si>
  <si>
    <t>5.4.</t>
  </si>
  <si>
    <t>5.5.</t>
  </si>
  <si>
    <t>VI</t>
  </si>
  <si>
    <t>6.1.</t>
  </si>
  <si>
    <t>6.2.</t>
  </si>
  <si>
    <t>муниципальное бюджетное общеобразовательное учреждение "Средняя школа № 29"</t>
  </si>
  <si>
    <t>муниципальное бюджетное общеобразовательное учреждение "Средняя школа № 30"</t>
  </si>
  <si>
    <t>муниципальное бюджетное общеобразовательное учреждение "Средняя школа № 31"</t>
  </si>
  <si>
    <t>муниципальное бюджетное общеобразовательное учреждение "Средняя школа № 32"</t>
  </si>
  <si>
    <t>муниципальное бюджетное общеобразовательное учреждение "Средняя школа № 33"</t>
  </si>
  <si>
    <t>муниципальное бюджетное общеобразовательное учреждение "Средняя школа № 36"</t>
  </si>
  <si>
    <t>муниципальное бюджетное общеобразовательное учреждение "Средняя школа № 37"</t>
  </si>
  <si>
    <t>муниципальное бюджетное общеобразовательное учреждение "Средняя школа № 38"</t>
  </si>
  <si>
    <t>муниципальное бюджетное общеобразовательное учреждение  "Средняя школа № 39"</t>
  </si>
  <si>
    <t>муниципальное бюджетное общеобразовательное учреждение "Средняя школа № 40"</t>
  </si>
  <si>
    <t>муниципальное бюджетное общеобразовательное учреждение "Средняя школа № 41"</t>
  </si>
  <si>
    <t>муниципальное бюджетное общеобразовательное учреждение "Средняя школа № 42"</t>
  </si>
  <si>
    <t>муниципальное бюджетное общеобразовательное учреждение "Средняя школа № 43"</t>
  </si>
  <si>
    <t>муниципальное бюджетное общеобразовательное учреждение "Средняя школа № 45"</t>
  </si>
  <si>
    <t>муниципальное бюджетное общеобразовательное учреждение "Школа-интернат № 2"</t>
  </si>
  <si>
    <t>муниципальное бюджетное общеобразовательное учреждение ДО "Социально-образовательный центр"</t>
  </si>
  <si>
    <t>Доля родителей (ЗП), удовлетворенных качеством оказываемой услуги.</t>
  </si>
  <si>
    <t>Доля учащихся, ставших призерами в фестивалях, конференциях, олимпиадах и других конкурсных состязаниях регионального, краевого, федерального и международного уровней</t>
  </si>
  <si>
    <t>Количество человеко/часов</t>
  </si>
  <si>
    <t>чел/час</t>
  </si>
  <si>
    <t>социально-педагогичекой направленности</t>
  </si>
  <si>
    <t>художественной направленности</t>
  </si>
  <si>
    <t>физкультурно-спортивной направленности</t>
  </si>
  <si>
    <t>Выполнение календарного плана</t>
  </si>
  <si>
    <t>Количество проведенных мероприятий</t>
  </si>
  <si>
    <t>техническая направленность</t>
  </si>
  <si>
    <t>шт</t>
  </si>
  <si>
    <t>муниципальное бюджетное учреждение дополнительного образования "Дом детского творчества"</t>
  </si>
  <si>
    <t>муниципальное автономное учреждение дополнительного образования "Дворец творчества детей и молодежи"</t>
  </si>
  <si>
    <t>муниципальное бюджетное учреждение дополнительного образования  "Центр внешкольной работы"</t>
  </si>
  <si>
    <t>естественно-научной направленности</t>
  </si>
  <si>
    <t>муниципальное бюджетное учреждение дополнительного образования "Станция юных техников"</t>
  </si>
  <si>
    <t>муниципальное бюджетное учреждение дополнительного образования "Станцияи детского и юношеского туризма и экскурсий"</t>
  </si>
  <si>
    <t>туристско-краеведческая</t>
  </si>
  <si>
    <t>муниципальное бюджетное учреждение "Методический центр"</t>
  </si>
  <si>
    <t>Доля охвата педагогических работников ОУ различными формами методического сопровождения (семинарские занятия, мастер-классы, выездные семинары, клубная деятельность, творческие группы педагогов, школьные команды в рамках реализации программы информатизаци)</t>
  </si>
  <si>
    <t>Количество отчетов, составленных по результатам работы</t>
  </si>
  <si>
    <t>Количество разработанных документов</t>
  </si>
  <si>
    <t>Количество человеко-часов</t>
  </si>
  <si>
    <t>человеко-час</t>
  </si>
  <si>
    <t>Число человеко-часов</t>
  </si>
  <si>
    <t xml:space="preserve">2.1. </t>
  </si>
  <si>
    <t>Число лиц, прошедших спортивную подготовку на этапах спортивной подготовки</t>
  </si>
  <si>
    <t>чел</t>
  </si>
  <si>
    <t>VII</t>
  </si>
  <si>
    <t>7.1.</t>
  </si>
  <si>
    <t>VIII</t>
  </si>
  <si>
    <t>8.1.</t>
  </si>
  <si>
    <t>Спортивная подготовка по олимпийским видам спорта волейбол (тренировочный этап (этап спортивной специализации)</t>
  </si>
  <si>
    <t>Реализация дополнительных общеразвивающих программ</t>
  </si>
  <si>
    <t>Число человеко-часов пребывания</t>
  </si>
  <si>
    <t>Доля лиц, прошедших спортивную подготовку на этапе начальной подготовки и зачисленных на тренировочный этап (этап спортивной специализации)</t>
  </si>
  <si>
    <t xml:space="preserve">Доля лиц, прошедших спортивную подготовку на этапе совершенствования спортивного мастерства и зачисленных на этап высшего спортивного мастерства </t>
  </si>
  <si>
    <t>7.2.</t>
  </si>
  <si>
    <t>Количество посещений</t>
  </si>
  <si>
    <t>Количество привлеченных лиц</t>
  </si>
  <si>
    <t>Обеспечение доступа к объектам спорта</t>
  </si>
  <si>
    <t xml:space="preserve">Организация и проведение официальных спортивных мероприятий </t>
  </si>
  <si>
    <t>Количество участников</t>
  </si>
  <si>
    <t>Организация и проведение официальных физкультурных (физкультурно-оздоровительных) мероприятий</t>
  </si>
  <si>
    <t>муниципальное бюджетное учреждение "Дом спорта "БОКМО"</t>
  </si>
  <si>
    <t>муниципальное бюджетное учреждение "Лыжная база "Оль-Гуль"</t>
  </si>
  <si>
    <t>Организация и проведение официальных спортивных мероприятий</t>
  </si>
  <si>
    <t>муниципальное бюджетное учреждение "Спортивный комплекс "Кайеркан"</t>
  </si>
  <si>
    <t>Проведение занятий физкультурно-спортивной направленности по месту проживания граждан</t>
  </si>
  <si>
    <t>Количество занятий</t>
  </si>
  <si>
    <t>муниципальное бюджетное учреждение "Спортивный комплекс "Талнах"</t>
  </si>
  <si>
    <t>муниципальное бюджетное учреждение "Стадион "Заполярник"</t>
  </si>
  <si>
    <t>Библиотечное, библиографическое и информационное обслуживание пользователей библиотеки</t>
  </si>
  <si>
    <t>Формирование, учет, изучение, обеспечение физического сохранения и безопасности фондов библиотеки</t>
  </si>
  <si>
    <t>Библиографическая обработка документов и создание каталогов</t>
  </si>
  <si>
    <t>муниципальное бюджетное учреждение "Централизованная библиотечная система"</t>
  </si>
  <si>
    <t>Количество документов фонда</t>
  </si>
  <si>
    <t>Количество документов (электронного каталога)</t>
  </si>
  <si>
    <t>Публичный показ музейных предметов, музейных коллекций</t>
  </si>
  <si>
    <t>Создание экспозиций (выставок) музеев, организация выездных выставок</t>
  </si>
  <si>
    <t>Осуществление реставрации и консервации музейных предметов, музейных коллекций</t>
  </si>
  <si>
    <t>Формирование, учет, изучение, обеспечение физического сохранения и безопасности музейных предметов, музейных коллекций</t>
  </si>
  <si>
    <t>муниципальное бюджетное учреждение "Музейно-выставочный комплекс "Музей Норильска"</t>
  </si>
  <si>
    <t>Количество экспозиций</t>
  </si>
  <si>
    <t>Количество предметов (отреставрированных)</t>
  </si>
  <si>
    <t>Количество предметов</t>
  </si>
  <si>
    <t>муниципальное бюджетное учреждение "Кинокомплекс "Родина"</t>
  </si>
  <si>
    <t>Число зрителей</t>
  </si>
  <si>
    <t>Количество  клубных формирований</t>
  </si>
  <si>
    <t>муниципальное бюджетное учреждение культуры "Культурно-досуговый центр им. Вл. Высоцкого"</t>
  </si>
  <si>
    <t>муниципальное бюджетное учреждение культуры   "Культурно-досуговый центр "Юбилейный"</t>
  </si>
  <si>
    <t>муниципальное бюджетное учреждение дополнительного образования "Норильская детская школа искусств"</t>
  </si>
  <si>
    <t>Реализация дополнительных общеобразовательных предпрофессиональных программ в области искусств - фортепиано</t>
  </si>
  <si>
    <t>Доля обучающихся по дополнительным общеобразовательным предпрофессиональным программам от общего количества обучающихся в учреждении</t>
  </si>
  <si>
    <t>Реализация дополнительных общеобразовательных предпрофессиональных программ в области искусств - духовые и ударные инструменты</t>
  </si>
  <si>
    <t>Реализация дополнительных общеобразовательных предпрофессиональных программ в области искусств - струнные инструменты</t>
  </si>
  <si>
    <t>Реализация дополнительных общеобразовательных предпрофессиональных программ в области искусств - народные инструменты</t>
  </si>
  <si>
    <t>Реализация дополнительных общеобразовательных предпрофессиональных программ в области искусств - инструменты эстрадного оркестра</t>
  </si>
  <si>
    <t xml:space="preserve">Реализация дополнительных общеобразовательных общеразвивающих программ в области искусств </t>
  </si>
  <si>
    <t>Доля обучающихся по дополнительным общеобразовательным общеразвивающим программам от общего количества обучающихся в учреждении</t>
  </si>
  <si>
    <t>муниципальное бюджетное учреждение дополнительного образования "Норильская детская художественная школа"</t>
  </si>
  <si>
    <t>Реализация дополнительных общеобразовательных предпрофессиональных программ в области искусств - живопись</t>
  </si>
  <si>
    <t>Реализация дополнительных общеобразовательных предпрофессиональных программ в области искусств - дизайн</t>
  </si>
  <si>
    <t>муниципальное бюджетное учреждение дополнительного образования "Норильская детская музыкальная школа"</t>
  </si>
  <si>
    <t>муниципальное бюджетное учреждение дополнительного образования "Кайерканская детская школа искусств"</t>
  </si>
  <si>
    <t>Реализация дополнительных общеобразовательных предпрофессиональных программ в области искусств - хореографическое искусство</t>
  </si>
  <si>
    <t>8.2.</t>
  </si>
  <si>
    <t xml:space="preserve">муниципальное бюджетное учреждение дополнительного образования  "Талнахская детская школа искусств" </t>
  </si>
  <si>
    <t>муниципальное бюджетное учреждение дополнительного образования "Оганерская детская школа искусств"</t>
  </si>
  <si>
    <t>муниципальное бюджетное учреждение "Молодежный центр"</t>
  </si>
  <si>
    <t>единица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</si>
  <si>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</si>
  <si>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</si>
  <si>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</si>
  <si>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Организация досуга детей, подростков и молодежи 
(иная досуговая деятельность)</t>
  </si>
  <si>
    <t>Организация досуга детей, подростков и молодежи (общественные объединения)</t>
  </si>
  <si>
    <t xml:space="preserve">Укомплектование организации специалистами, оказывающими социальные услуги </t>
  </si>
  <si>
    <t>Организация   и   осуществление   транспортного   обслуживания должностных   лиц,  государственных  органов  и  государственных  учреждений</t>
  </si>
  <si>
    <t>Выполнение планового объема работы автомобилей</t>
  </si>
  <si>
    <t>штука</t>
  </si>
  <si>
    <t xml:space="preserve">Машино-часы работы автомобилей </t>
  </si>
  <si>
    <t>Доля убранной территории от общей закрепленной площади</t>
  </si>
  <si>
    <t>Доля вывезенного снега от общего объема выпавшего снега</t>
  </si>
  <si>
    <t>Площадь  территории</t>
  </si>
  <si>
    <t>квадратный метр</t>
  </si>
  <si>
    <t>муниципальное бюджетное учреждение "Автохозяйство"</t>
  </si>
  <si>
    <t>Осуществление издательской деятельности</t>
  </si>
  <si>
    <t>Выполнение планового объема работ по выпуску газеты в пересчете на 8-полосник формата А3</t>
  </si>
  <si>
    <t>Проведение тестирования выполнения нормативов испытаний (тестов) комплекса ГТО</t>
  </si>
  <si>
    <t>Спортивная подготовка по олимпийским видам спорта баскетбол (тренировочный этап (этап спортивной специализации)</t>
  </si>
  <si>
    <t>количество участников клубных формирований</t>
  </si>
  <si>
    <t>доля отреставрированных фильмовых материалов от общего количества фильмокопий</t>
  </si>
  <si>
    <t>Количество выставок, смотров, конкурсов, проводимых культурно-досуговыми учреждениями (без киносеансов) на 1 тыс. населения</t>
  </si>
  <si>
    <t>Количество культурно-массовых мероприятий, проводимых культурно-досуговыми учреждениями (без киносеансов) на 1 тыс. населения</t>
  </si>
  <si>
    <t xml:space="preserve">Доля выданных коллегиальных заключений от общего числа обследованных </t>
  </si>
  <si>
    <t>Методическое обеспечение образовательной деятельности</t>
  </si>
  <si>
    <t>выставки, конкурсы, смотры</t>
  </si>
  <si>
    <t>иные зрелищные мероприятия</t>
  </si>
  <si>
    <t>Организация и проведение культурно-массовых мероприятий</t>
  </si>
  <si>
    <t>8.3.</t>
  </si>
  <si>
    <t>муниципальное бюджетное дошкольное образовательное учреждение"Детский сад № 9 "Зимушка"</t>
  </si>
  <si>
    <t>муниципальными бюджетными учреждениями, подведомственными МУ "Управление по делам культуры и искусства Администрации города Норильска"</t>
  </si>
  <si>
    <t>муниципальными бюджетными учреждениями, подведомственными МУ "Управление по спорту Администрации города Норильска"</t>
  </si>
  <si>
    <t>муниципальными бюджетными учреждениями, подведомственными "Управление общего и дошкольного образования Администрации города Норильска"</t>
  </si>
  <si>
    <t>о выполнении муниципального задания</t>
  </si>
  <si>
    <t xml:space="preserve">о выполнении муниципального задания </t>
  </si>
  <si>
    <t>о выполнении муниципальных заданий</t>
  </si>
  <si>
    <t>Динамика посещений пользователей библиотеки (реальных и удаленных) по сравнению с предыдущим годом</t>
  </si>
  <si>
    <t>Доля документов из фонда библиотеки, отраженные в электронном каталоге в общем объеме фонда</t>
  </si>
  <si>
    <t>Динамика обработки документов по сравнению с прошлым годом</t>
  </si>
  <si>
    <t>Количество музейных предметов основного Музейного фонда учреждения, опубликованных на экспозициях и выставках за отчетный период</t>
  </si>
  <si>
    <t>Средняя заполняемость кинотеатра</t>
  </si>
  <si>
    <t>Работа по формированию и учету фондов фильмофонда</t>
  </si>
  <si>
    <t>Количество экспонатов</t>
  </si>
  <si>
    <t>Количество участников мероприятий</t>
  </si>
  <si>
    <t>муниципальное бюджетное учреждение культуры "Городской центр культуры" с февраля 2018 года показатели вместе с ДК "Энергия"</t>
  </si>
  <si>
    <t>Динамика количества мероприятий</t>
  </si>
  <si>
    <t>Доля клубных формирований, имеющих звания "Народный", "Образцовый" к общему количеству клубных формирований</t>
  </si>
  <si>
    <t xml:space="preserve"> Количество участников мероприятий</t>
  </si>
  <si>
    <t xml:space="preserve">Число участников </t>
  </si>
  <si>
    <t>Организация и проведение культурно-массовых мероприятий творческих (фестиваль, выставка, конкурс, смотр )</t>
  </si>
  <si>
    <t>количество участников мероприятий</t>
  </si>
  <si>
    <t>Организация и проведение мероприятий - Культурно-массовых (услуга платная)</t>
  </si>
  <si>
    <t>Динамика количества участников</t>
  </si>
  <si>
    <t>Динамика количества участников клубных формирований к предыдущему отчетному периоду</t>
  </si>
  <si>
    <t>организация и проведение культурно-массовых мероприятий (иные зрелищные мероприятия)</t>
  </si>
  <si>
    <t>число человеков-часов пребывания</t>
  </si>
  <si>
    <t>Количество обущающихся</t>
  </si>
  <si>
    <t>6.3.</t>
  </si>
  <si>
    <t>муниципальное бюджетное учреждение "Спортивная школа № 1"</t>
  </si>
  <si>
    <t xml:space="preserve">Доля лиц, прошедших спортивную подготовку на тренировочном этапе (этап спортивной специализации) и зачисленных на этап совершенствования спортивного мастерства </t>
  </si>
  <si>
    <t>Организация мероприятий по подготовке спортивных сборных команд</t>
  </si>
  <si>
    <t>Удельный вес спортсменов принявших участие в официальных спортивных соревнованиях,  в их общей численности</t>
  </si>
  <si>
    <t>муниципальное бюджетное учреждение "Спортивная школа № 2"</t>
  </si>
  <si>
    <t>Спортивная подготовка по олимпийским видам спорта прыжки на батуте (этап начальной подготовки )</t>
  </si>
  <si>
    <t>Спортивная подготовка по олимпийским видам спорта 
прыжки на батуте (тренировочный этап (этап спортивной специализации))</t>
  </si>
  <si>
    <t>Спортивная подготовка по неолимпийским видам спорта спортивная акробатика (этап начальной подготовки )</t>
  </si>
  <si>
    <t>Mуниципальное бюджетное учреждение "Спортивная школа № 3"</t>
  </si>
  <si>
    <t>Mуниципальное бюджетное учреждение "Спортивная школа № 4"</t>
  </si>
  <si>
    <t>Спортивная подготовка по олимпийским видам спорта 
бокс (этап начальной подготовки )</t>
  </si>
  <si>
    <t>Спортивная подготовка по олимпийским видам спорта 
бокс (тренировочный этап (этап спортивной специализации)</t>
  </si>
  <si>
    <t>Mуниципальное бюджетное учреждение "Спортивная школа № 5"</t>
  </si>
  <si>
    <t>Спортивная подготовка по олимпийским видам спорта 
баскетбол (этап начальной подготовки)</t>
  </si>
  <si>
    <t>Mуниципальное бюджетное учреждение "Спортивная школа № 6"</t>
  </si>
  <si>
    <t>Муниципальное бюджетное учреждение "Спортивная школа по зимним видам спорта"</t>
  </si>
  <si>
    <t>Муниципальное бюджетное учреждение "Спортивная школа плавания и водного поло"</t>
  </si>
  <si>
    <t>Муниципальное бюджетное учреждение "Спортивная школа единоборств"</t>
  </si>
  <si>
    <t>Муниципальное автономное учреждение дополнительного образования "Норильский центр безопасности движения"</t>
  </si>
  <si>
    <t>Муниципальное бюджетное учреждение "Дворец спорта "Арктика"</t>
  </si>
  <si>
    <t>Реализация на объектах спорта физкультурных и спортивных мероприятий, проводимых в рамках утвержненных календарных планов официальных физкультурных и спортивных мероприятия</t>
  </si>
  <si>
    <t>Коэффициент удовлетворительности спортсменов посетивших объекты спорта для проведения физкультурных мероприятий, спортивных мероприятий</t>
  </si>
  <si>
    <t>Количество договоров</t>
  </si>
  <si>
    <t>Доля удовлетворенных протестов, поступивших в письменной форме в ГСК при проведении спортивных мероприятий</t>
  </si>
  <si>
    <t>Доля обоснованных жалоб грандан, поступивших в Упрпвление по спорту Администрации города Норильска по итогам проведения спортивных мероприятий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</si>
  <si>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</si>
  <si>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Реализация на объектах спорта физкультурных и спортивных мероприятий, проводимых в рамках утвержденных календарных планов</t>
  </si>
  <si>
    <t>Коэффициент удовлетвлренности спортсменов, посетивших объекты спорта для проведения физкультурных мероприятий, спортивных мероприятий</t>
  </si>
  <si>
    <t>Доля обоснованных жалоб граждан, поступивших в Управление по спорту Администрации города Норильска по итогам проведенных спортивных мероприятий</t>
  </si>
  <si>
    <t>Реализация на объектам спорта физкультурных и спортивных мероприятий, проводимых в рамках утвержденных календарных планов официальных физкультурных мероприятий</t>
  </si>
  <si>
    <t>Коэффициент удовлетворительноси спортсменов, посетивших объекты спорта для проведения физкультурных мероприятий, спортивных мероприятий</t>
  </si>
  <si>
    <t>Доля обоснованных жалоб граждан, поступивших в Управление по спорту Администрации города Норильска по итогам спортивных мероприятий</t>
  </si>
  <si>
    <t>Реализация на объектах спорта физкультурных и спортивных мероприятий, проводимых в рамках утвержденных календарных планов официальных и спортивных мероприятий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</si>
  <si>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</si>
  <si>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t>Доля обоснованных жалоб граждан, поступивших в Управление по спорту Администрации города Норильска по итогам проведения мероприятий</t>
  </si>
  <si>
    <t>Доля граждан, выполнивших нормативы ВФСК ГТО, от общей численности населения, принявшего участия в сдаче нормативов</t>
  </si>
  <si>
    <t>Обучающиеся за исключением обучающихся с ОВЗ и детей-инвалидов (от 3 до 8 лет)</t>
  </si>
  <si>
    <t>Дети-инвалиды, обучающиеся по состоянию здоровья на дому (от 3 до 8 лет)</t>
  </si>
  <si>
    <t>Дети-сироты и дети, осташиеся без попечения родителей (группа полного дня)</t>
  </si>
  <si>
    <t>Дети-инвалиды (группа полного дня)</t>
  </si>
  <si>
    <t>Число обучающихся и родителей (законных представителей) педагогических работников</t>
  </si>
  <si>
    <t>Обучающиеся с ОВЗ и детей-инвалидов (от 3 до 8 лет)</t>
  </si>
  <si>
    <t>Обучающиеся за исключением обучающихся с ОВЗ и детей-инвалидов (от 1 до 3 лет)</t>
  </si>
  <si>
    <t>Физические лица за исключением льготных категорий (группа полного дня)</t>
  </si>
  <si>
    <t xml:space="preserve">чел. </t>
  </si>
  <si>
    <t>Физические лица за исключением льготных категорий (группа круглосуточного пребывания) (число детей)</t>
  </si>
  <si>
    <t>2.6.</t>
  </si>
  <si>
    <t>Дети-инвалиды (группа круглосуточного пребывания) (число детей))</t>
  </si>
  <si>
    <t>Дети-сироты и дети, осташиеся без попечения родителей (группа круглосуточного пребывания) (число детей)</t>
  </si>
  <si>
    <t xml:space="preserve">Физические лица за исключением льготных категорий </t>
  </si>
  <si>
    <t>Обучающиеся с ОВЗ  (от 3 до 8 лет)</t>
  </si>
  <si>
    <t>Обучающиеся с ОВЗ (от 3 до 8 лет)</t>
  </si>
  <si>
    <t>число обучающихся и родителей (законных представителей) педагогических работников</t>
  </si>
  <si>
    <t xml:space="preserve">Физические лица за исключением льготных категорий (группа круглосуточного пребывания) </t>
  </si>
  <si>
    <t xml:space="preserve">Дети-сироты и дети, осташиеся без попечения родителей (группа круглосуточного пребывания) </t>
  </si>
  <si>
    <t>Физические лица за исключением льготных категорий</t>
  </si>
  <si>
    <t>Доля педагогических работников, удовлетворенных условиями и качеством предоставляемой образовательной работы</t>
  </si>
  <si>
    <t>Кол-во мероприятий (ед.)</t>
  </si>
  <si>
    <t>мастер-классы</t>
  </si>
  <si>
    <t>Общий отпечатанный тираж, в пересчете на 8-полосник формата А3, всего, в том числе:</t>
  </si>
  <si>
    <t>для льготных категорий граждан</t>
  </si>
  <si>
    <t xml:space="preserve"> - газета "Заполярная правда" всего, в том числе:</t>
  </si>
  <si>
    <t>из них:</t>
  </si>
  <si>
    <t xml:space="preserve"> - публикация НПА Администрации города Норильска ("Важные бумаги", печатаемые дополнительно внутри газеты) всего, в том числе:</t>
  </si>
  <si>
    <t xml:space="preserve"> - приложение "Важные бумаги" всего, в том числе:</t>
  </si>
  <si>
    <t>1.2.1.</t>
  </si>
  <si>
    <t>1.2.1.1.</t>
  </si>
  <si>
    <t>1.2.1.1.1.</t>
  </si>
  <si>
    <t>1.3.1.</t>
  </si>
  <si>
    <t>Количество человек, вовлеченных в мероприятия</t>
  </si>
  <si>
    <t>Отсутствие обоснованных жалоб потребителей к качеству выполняемой работы</t>
  </si>
  <si>
    <t>4.7.</t>
  </si>
  <si>
    <t>Количество общественных объединений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</si>
  <si>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</si>
  <si>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Психо-медико-педагогическое обследование детей</t>
  </si>
  <si>
    <t>Число детей</t>
  </si>
  <si>
    <t>чел. /час.</t>
  </si>
  <si>
    <t>чел/час.</t>
  </si>
  <si>
    <t>чел./час.</t>
  </si>
  <si>
    <t>творческие (фестивали, выставки, конкурсы, смотры)</t>
  </si>
  <si>
    <t>культурно-массовые (иные зрелищные мероприятия)</t>
  </si>
  <si>
    <t>методические (семинар, конференция)</t>
  </si>
  <si>
    <t>Организация и проведение культурно-массовых мероприятий (творческих)</t>
  </si>
  <si>
    <t>Уборка территории и аналогичная деятельность</t>
  </si>
  <si>
    <t>не менее 70%</t>
  </si>
  <si>
    <t>не менее 40%</t>
  </si>
  <si>
    <t>Спортивная подготовка по олимпийским видам спорта баскетбол (этап начальной подготовки)</t>
  </si>
  <si>
    <t xml:space="preserve">Число лиц, прошедших спортивную подготовку на этапах спортивной подготовки </t>
  </si>
  <si>
    <t>Отклонение достигнутых резутатов запланированных планом мероприятия</t>
  </si>
  <si>
    <t>Доля спорстменов выполнивших тербование спортивной программы в их общей численности</t>
  </si>
  <si>
    <t>Количество лиц</t>
  </si>
  <si>
    <t>Спортивная подготовка по неолимпийским видам спорта 
спортивная акробатика  (тренировочный этап (этап спортивной специализации))</t>
  </si>
  <si>
    <t>Спортивная подготовка по неолимпийским видам спорта 
спортивная акробатика (этап совершенствования спортивного мастерства)</t>
  </si>
  <si>
    <t>Спортивная подготовка по олимпийским видам спорта 
спортивная гимнастика (этап начальной подготовки)</t>
  </si>
  <si>
    <t>Спортивная подготовка по олимпийским видам спорта 
спортивная гимнастика (тренировочный этап (этап спортивной специализации)</t>
  </si>
  <si>
    <t>Организация и обеспечение подготовки спортивного резерва</t>
  </si>
  <si>
    <t>Доля лиц, прошедших спортивную подготовку на тренировочном этапе (этап спортивной специализации) и зачисленных на этап совершенствовваия спортивного мастерства</t>
  </si>
  <si>
    <t>Число лиц, прошедших спортивную подготовку на этапах споритвной подготовки</t>
  </si>
  <si>
    <t>Спортивная подготовка по олимпийским видам спорта 
спортивная борьба  (этап начальной подготовки)</t>
  </si>
  <si>
    <t xml:space="preserve">Доля лиц, прошедших спортивную подготовку на этапе начальной подготовки и зачисленых на тренировочный этап (этап спортивной специализации) </t>
  </si>
  <si>
    <t>Спортивная подготовка по олимпийским видам спорта 
прыжки на батуте (этап начальной подготовки)</t>
  </si>
  <si>
    <t>Спортивная подготовка по олимпийским видам спорта 
бокс (тренировочный этап (этап спортивной специализации))</t>
  </si>
  <si>
    <t>Спортивная подготовка по олимпийским видам спорта 
дзюдо (тренировочный этап (этап спортивной специализации))</t>
  </si>
  <si>
    <t>Спортивная подготовка по неолимпийским видам спорта 
пауэрлифтинг (этап начальной подготовки)</t>
  </si>
  <si>
    <t>Спортивная подготовка по неолимпийским видам спорта пауэрлифтинг тренировочный этап (этап спортивной специализации)</t>
  </si>
  <si>
    <t xml:space="preserve">Число лиц прошедших спортивную подготовку на этап спортивной подготовки </t>
  </si>
  <si>
    <t>Спортивная подготовка по олимпийским видам спорта 
плавание (этап начальной подготовки)</t>
  </si>
  <si>
    <t>Спортивная подготовка по олимпийским видам спорта 
лыжные гонки (тренировочный этап (этап спортивной специализации)</t>
  </si>
  <si>
    <t>Спортивная подготовка по олимпийским видам спорта 
футбол (тренировочный этап (этап спортивной специализации)</t>
  </si>
  <si>
    <t>Спортивная подготовка по олимпийским видам спорта хоккей (этап начальной подготовки)</t>
  </si>
  <si>
    <t>Спортивная подготовка по олимпийским видам спорта 
хоккей (тренировочный этап (этап спортивной специализации))</t>
  </si>
  <si>
    <t>Организация мероприятий по подготовке спортивного резерва</t>
  </si>
  <si>
    <t>Спортивная подготовка по олимпийским видам спорта 
плавание (тренировочный этап (этап спортивной специализации)</t>
  </si>
  <si>
    <t>Спортивная подготовка по олимпийским видам спорта 
водное поло (этап начальной подготовки)</t>
  </si>
  <si>
    <t xml:space="preserve">Количество лиц </t>
  </si>
  <si>
    <t xml:space="preserve">Спортивная подготовка по олимпийским видам спорта бокс (этап начальной подготовки) </t>
  </si>
  <si>
    <t>Спортивная подготовка по олимпийским видам спорта 
спортивная борьба (этап начальной подготовки)</t>
  </si>
  <si>
    <t>Спортивная подготовка по олимпийским видам спорта 
спортивная борьба (тренировочный этап (этап спортивной специализации))</t>
  </si>
  <si>
    <t xml:space="preserve">Спортивная подготовка по олимпийским видам спорта дзюдо (этап начальной подготовки) </t>
  </si>
  <si>
    <t>Доля лиц, прошедших спортивную подготовку на тренировочном этапе (этап спортивной специализации) зачисленных на этап совершеностввания спортивного мастерства</t>
  </si>
  <si>
    <t xml:space="preserve">Спортивная подготовка по олимпийским видам спорта каратэ (этап начальной подготовки) </t>
  </si>
  <si>
    <t>Спортивная подготовка по олимпийским видам спорта 
каратэ (тренировочный этап (этап спортивной специализации))</t>
  </si>
  <si>
    <t xml:space="preserve"> %</t>
  </si>
  <si>
    <t>Доля детей, осваивающих дополнительные образовательные программы в образовательном учреждении</t>
  </si>
  <si>
    <t>Доля родителей 
(законных представителей), удовлетворенных условиями и качеством предоставляемой образовательной услуги</t>
  </si>
  <si>
    <t xml:space="preserve">не более 0,05 </t>
  </si>
  <si>
    <t>Доля новых поступлений по отношению к объёму фондов</t>
  </si>
  <si>
    <t>Динамика количества экспозиций по сравнению с предыдущим годом</t>
  </si>
  <si>
    <t xml:space="preserve">Доля музейных предметов, прошедших консервацию (реставрацию), из числа выявленных музейных предметов для консервации (реставрации) </t>
  </si>
  <si>
    <t xml:space="preserve"> Доля оцифрованных музейных предметов из общего числа музейных предметов и коллекций</t>
  </si>
  <si>
    <t>Динамика количества участников клубных формирований к предыдущему периоду</t>
  </si>
  <si>
    <t xml:space="preserve">не более 0,5 </t>
  </si>
  <si>
    <t>не менее 15%</t>
  </si>
  <si>
    <t>не более 85%</t>
  </si>
  <si>
    <t>человеко-час.</t>
  </si>
  <si>
    <t>Реализация дополнительных общеобразовательных предпрофессиональных программ в области искусств - искусство театра</t>
  </si>
  <si>
    <t>IX</t>
  </si>
  <si>
    <t>9.1.</t>
  </si>
  <si>
    <t>9.2.</t>
  </si>
  <si>
    <t>9.3.</t>
  </si>
  <si>
    <t>число человеко-часов пребывания</t>
  </si>
  <si>
    <t>в целом выполнено</t>
  </si>
  <si>
    <t>Кол-во отчетов (ед.)</t>
  </si>
  <si>
    <t>Количество человек, вовлеченныз в мероприятия</t>
  </si>
  <si>
    <t xml:space="preserve">Отсутствие обоснованных жалоб потребителей к качеству выполняемой работы </t>
  </si>
  <si>
    <t xml:space="preserve">Количество человек, вовлеченныз в мероприятие </t>
  </si>
  <si>
    <t xml:space="preserve">Доля фактического количества проведенных мероприятий </t>
  </si>
  <si>
    <t xml:space="preserve">Количество участников </t>
  </si>
  <si>
    <t xml:space="preserve">Выполнение запланированных мероприятий </t>
  </si>
  <si>
    <t xml:space="preserve">Количество общественных объединений </t>
  </si>
  <si>
    <t xml:space="preserve">Количество мероприятий, проводимых общественными объединениями </t>
  </si>
  <si>
    <r>
      <t>К</t>
    </r>
    <r>
      <rPr>
        <vertAlign val="subscript"/>
        <sz val="18"/>
        <color theme="1"/>
        <rFont val="Times New Roman"/>
        <family val="1"/>
        <charset val="204"/>
      </rPr>
      <t>1плi</t>
    </r>
  </si>
  <si>
    <r>
      <t>К</t>
    </r>
    <r>
      <rPr>
        <vertAlign val="subscript"/>
        <sz val="18"/>
        <color theme="1"/>
        <rFont val="Times New Roman"/>
        <family val="1"/>
        <charset val="204"/>
      </rPr>
      <t>1фi</t>
    </r>
  </si>
  <si>
    <r>
      <t>К</t>
    </r>
    <r>
      <rPr>
        <vertAlign val="subscript"/>
        <sz val="18"/>
        <color theme="1"/>
        <rFont val="Times New Roman"/>
        <family val="1"/>
        <charset val="204"/>
      </rPr>
      <t>1i</t>
    </r>
  </si>
  <si>
    <r>
      <t>К</t>
    </r>
    <r>
      <rPr>
        <vertAlign val="subscript"/>
        <sz val="18"/>
        <color theme="1"/>
        <rFont val="Times New Roman"/>
        <family val="1"/>
        <charset val="204"/>
      </rPr>
      <t>1</t>
    </r>
  </si>
  <si>
    <r>
      <t>К</t>
    </r>
    <r>
      <rPr>
        <vertAlign val="subscript"/>
        <sz val="18"/>
        <color theme="1"/>
        <rFont val="Times New Roman"/>
        <family val="1"/>
        <charset val="204"/>
      </rPr>
      <t>2пл</t>
    </r>
  </si>
  <si>
    <r>
      <t>К</t>
    </r>
    <r>
      <rPr>
        <vertAlign val="subscript"/>
        <sz val="18"/>
        <color theme="1"/>
        <rFont val="Times New Roman"/>
        <family val="1"/>
        <charset val="204"/>
      </rPr>
      <t>2ф</t>
    </r>
  </si>
  <si>
    <r>
      <t>К</t>
    </r>
    <r>
      <rPr>
        <vertAlign val="subscript"/>
        <sz val="18"/>
        <color theme="1"/>
        <rFont val="Times New Roman"/>
        <family val="1"/>
        <charset val="204"/>
      </rPr>
      <t>2i</t>
    </r>
  </si>
  <si>
    <r>
      <t>К</t>
    </r>
    <r>
      <rPr>
        <vertAlign val="subscript"/>
        <sz val="18"/>
        <color theme="1"/>
        <rFont val="Times New Roman"/>
        <family val="1"/>
        <charset val="204"/>
      </rPr>
      <t>2</t>
    </r>
  </si>
  <si>
    <r>
      <t>ОЦ</t>
    </r>
    <r>
      <rPr>
        <vertAlign val="subscript"/>
        <sz val="18"/>
        <color theme="1"/>
        <rFont val="Times New Roman"/>
        <family val="1"/>
        <charset val="204"/>
      </rPr>
      <t>итоговая</t>
    </r>
  </si>
  <si>
    <t>обучающиеся за исключением обучающихся с ОВЗ и детей-инвалидов (от 3  до 8 лет)</t>
  </si>
  <si>
    <t xml:space="preserve">обучающиесяс ОВЗ (от 3  до 8 лет) </t>
  </si>
  <si>
    <t xml:space="preserve">Дети-инвалиды, обучающиеся по состоянию здоровья на дому (от 3  до 8 лет) </t>
  </si>
  <si>
    <t>Снижение общей заболеваемости воспитанников, посещающих учреждения исполнителя услуги</t>
  </si>
  <si>
    <t xml:space="preserve">обучающиеся за исключением обучающихся с ОВЗ и детей-инвалидов (от 1  до 3 лет) </t>
  </si>
  <si>
    <t>Предоставление консультационных и методических услуг</t>
  </si>
  <si>
    <t>Реализация адаптированных дополнительных общеобразовательных программ</t>
  </si>
  <si>
    <t>доля родителей (ЗП), удовлетворенных качеством оказываемой услуги</t>
  </si>
  <si>
    <t>Реализация адаптированных дополнительных образовательных программ</t>
  </si>
  <si>
    <t>творческие (конференции, семинары)</t>
  </si>
  <si>
    <t>количество проведенных мероприятий  (выставки, конкурсы, смотры)</t>
  </si>
  <si>
    <t>количество проведенных культурно-массовых мероприятий (иные зрелищные мероприятия)</t>
  </si>
  <si>
    <t>количество проведенных мероприятий (конференции, семинары)</t>
  </si>
  <si>
    <t xml:space="preserve">II </t>
  </si>
  <si>
    <t xml:space="preserve">количество человеко/часов туристско-краеведческая направленность </t>
  </si>
  <si>
    <t>соответствует</t>
  </si>
  <si>
    <t>Доля родителей (ЗП), удовлетворенных условиями и качеством предоставляемой услуги</t>
  </si>
  <si>
    <t>Число 
обучающихся</t>
  </si>
  <si>
    <t>процент</t>
  </si>
  <si>
    <t xml:space="preserve">число обучающихся </t>
  </si>
  <si>
    <t xml:space="preserve">количество дней </t>
  </si>
  <si>
    <t>дети-сироты и дети, оставшиеся без попечения родителей (группа полного дня)</t>
  </si>
  <si>
    <t>число детей</t>
  </si>
  <si>
    <t xml:space="preserve">дети-инвалиды (группа полного дня) </t>
  </si>
  <si>
    <t>Содержание детей</t>
  </si>
  <si>
    <t>XI</t>
  </si>
  <si>
    <t>X</t>
  </si>
  <si>
    <t>10.1.</t>
  </si>
  <si>
    <t>за 2020 г.</t>
  </si>
  <si>
    <t>Организация мероприятий, направленных на профилактику асоциального поведения подростков и молодежи, поддержка детей и молодежи, находящейся в социально-опасном положении</t>
  </si>
  <si>
    <t xml:space="preserve">Спортивная подготовка по олимпийским видам спорта самбо (этап начальной подготовки) </t>
  </si>
  <si>
    <t>Спортивная подготовка по олимпийским видам спорта волейбол (этап начальной подготовки)</t>
  </si>
  <si>
    <t xml:space="preserve">Количество спортсменов </t>
  </si>
  <si>
    <t>Спортивная подготовка по олимпийским видам спорта 
художественная гимнастика (этап начальной подготовки)</t>
  </si>
  <si>
    <t>Спортивная подготовка по олимпийским видам спорта 
легкая атлетика (этап начальной подготовки)</t>
  </si>
  <si>
    <t>Доля лиц, прошедших спортивную подготовку на тренировочном этапе (этап спортивной специализации)</t>
  </si>
  <si>
    <t>Спортивная подготовка по олимпийским видам спорта 
легкая атлетика (этап спортивной специализации)</t>
  </si>
  <si>
    <t>Доля лиц, прошедших спортивную подготовку на тренировочном этапе (этап спортивной специализации) и зачисленных на этап совершенствования спортивного мастерства</t>
  </si>
  <si>
    <t>Спортивная подготовка по олимпийским видам спорта 
лыжные гонки (этап начальной подготовки)</t>
  </si>
  <si>
    <t>Доля лиц, прошедших спортивную подготовку на начальной подготовки и зачисленных на тренировочный этап (этап спортивной специализации) и зачисленных на этап совершенствования спортивного мастерства</t>
  </si>
  <si>
    <t>Спортивная подготовка по олимпийским видам спорта фехтование (тренировочный этап (этап спортивной специализации)</t>
  </si>
  <si>
    <t>Спортивная подготовка по олимпийским видам спорта 
спортивная борьба (тренировочный этап (этап спортивной специализации)</t>
  </si>
  <si>
    <t>Спортивная подготовка по олимпийским видам спорта 
прыжки на батуте (тренировочный этап (этап спортивной специализации)</t>
  </si>
  <si>
    <t>Спортивная подготовка по олимпийским видам спорта 
прыжки на батуте (этап совершенствования спортивного мастерства)</t>
  </si>
  <si>
    <t>Спортивная подготовка по олимпийским видам спорта 
плавание (этап начальной подготовки )</t>
  </si>
  <si>
    <t>Спортивная подготовка по олимпийским видам спорта 
бокс (этап начальной подготовки)</t>
  </si>
  <si>
    <t>Спортивная подготовка по олимпийским видам спорта 
дзюдо (этап начальной подготовки)</t>
  </si>
  <si>
    <t>Спортивная подготовка по олимпийским видам спорта 
плавание тренировочный этап (этап спортивной специализации)</t>
  </si>
  <si>
    <t>Спортивная подготовка по олимпийским видам спорта 
баскетбол (этап спортивной специализации)</t>
  </si>
  <si>
    <t>XII</t>
  </si>
  <si>
    <t>11.1.</t>
  </si>
  <si>
    <t>11.2.</t>
  </si>
  <si>
    <t>12.1.</t>
  </si>
  <si>
    <t>Спортивная подготовка по олимпийским видам спорта 
лыжные гонки (начальный этап)</t>
  </si>
  <si>
    <t>Спортивная подготовка по олимпийским видам спорта 
футбол (начальный этап)</t>
  </si>
  <si>
    <t>Спортивная подготовка по олимпийским видам спорта 
водное поло (тренировочный этап (этап спортивной специализации)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</si>
  <si>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</si>
  <si>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Реализация на объектах спорта физкультурных и спортивных мероприятий, проводимых в рамках утвержденных календарных планов официальных физкультурных мероприятий</t>
  </si>
  <si>
    <t>Количество человеко/часов художественная направленность</t>
  </si>
  <si>
    <t>Количество человеко/часов социально-педагогическая направленность</t>
  </si>
  <si>
    <t>Организация мероприятий, направленных на профилактику ассоциального и деструктивного поведения подростков и молодежи, поддержка детей и молодежи, находящейся в социально-опасном положении</t>
  </si>
  <si>
    <t>социально-педагогической направленности</t>
  </si>
  <si>
    <t>творческие (зрелищные, культурно-массовые)</t>
  </si>
  <si>
    <t>творческие (мастер-классы)</t>
  </si>
  <si>
    <t>обучающиеся за исключением обучающихся с ОВЗ и детей-инвалидов (от 1  до 3 лет)</t>
  </si>
  <si>
    <t xml:space="preserve">Дети-инвалиды, обучающиеся по состоянию здоровья на дому (от 1  до 3 лет) </t>
  </si>
  <si>
    <t>Дети с туберкулезной интоксикацией (группа полного дня)</t>
  </si>
  <si>
    <t>Дети с туберкулезной интоксикацией (группа круглосуточного пребывания) (число детей)</t>
  </si>
  <si>
    <t>2.7.</t>
  </si>
  <si>
    <t>Обучающиеся с ОВЗ и детей-инвалидов (от 1 до 3 лет)</t>
  </si>
  <si>
    <t>Показ кинофильмов (услуга платная)</t>
  </si>
  <si>
    <t>Показ кинофильмов (услуга бесплатная)</t>
  </si>
  <si>
    <t xml:space="preserve"> за 2020 г.</t>
  </si>
  <si>
    <t>МАУ «Центр развития туризма»</t>
  </si>
  <si>
    <t>Оказание туристско-информационных услуг 
(в стационарных условиях)</t>
  </si>
  <si>
    <t>Количество предоставленной информации</t>
  </si>
  <si>
    <t>Оказание туристско-информационных услуг 
(вне стационара)</t>
  </si>
  <si>
    <t>не выполнено</t>
  </si>
  <si>
    <t>муниципальным автономным учреждением «Центр развития туризма»</t>
  </si>
  <si>
    <t>Производство и распространение телепрограмм</t>
  </si>
  <si>
    <t>Размещение социально-значимых материалов (количество раз)      (не менее 1 (одного) раза в сутки)</t>
  </si>
  <si>
    <t>Штук</t>
  </si>
  <si>
    <t>Количество телепередач</t>
  </si>
  <si>
    <t>Час</t>
  </si>
  <si>
    <t>Самостоятельное формирование сетки вещания (не менее 24 часов в сутки)</t>
  </si>
  <si>
    <t>Распространение программ собственного производства (количество) (не менее 1 раза в сутки)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</si>
</sst>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_р_._-;_-@_-"/>
    <numFmt numFmtId="165" formatCode="0.0"/>
    <numFmt numFmtId="166" formatCode="_-* #,##0.0_р_._-;\-* #,##0.0_р_._-;_-* &quot;-&quot;_р_._-;_-@_-"/>
    <numFmt numFmtId="167" formatCode="_-* #,##0_р_._-;\-* #,##0_р_._-;_-* &quot;-&quot;??_р_._-;_-@_-"/>
    <numFmt numFmtId="168" formatCode="0.000"/>
    <numFmt numFmtId="169" formatCode="_-* #,##0_р_._-;\-* #,##0_р_._-;_-* &quot;-&quot;?_р_._-;_-@_-"/>
  </numFmts>
  <fonts count="4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u/>
      <sz val="13"/>
      <name val="Times New Roman"/>
      <family val="1"/>
      <charset val="204"/>
    </font>
    <font>
      <vertAlign val="subscript"/>
      <sz val="13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8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vertAlign val="subscript"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5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43" fontId="4" fillId="0" borderId="2" xfId="0" applyNumberFormat="1" applyFont="1" applyBorder="1" applyAlignment="1">
      <alignment horizontal="center" vertical="center"/>
    </xf>
    <xf numFmtId="43" fontId="4" fillId="3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/>
    <xf numFmtId="43" fontId="4" fillId="0" borderId="2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43" fontId="4" fillId="3" borderId="2" xfId="0" applyNumberFormat="1" applyFont="1" applyFill="1" applyBorder="1" applyAlignment="1">
      <alignment horizontal="center" vertical="center" wrapText="1"/>
    </xf>
    <xf numFmtId="43" fontId="4" fillId="4" borderId="2" xfId="0" applyNumberFormat="1" applyFont="1" applyFill="1" applyBorder="1" applyAlignment="1">
      <alignment horizontal="center" vertical="center"/>
    </xf>
    <xf numFmtId="164" fontId="12" fillId="4" borderId="2" xfId="0" applyNumberFormat="1" applyFont="1" applyFill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 wrapText="1"/>
    </xf>
    <xf numFmtId="41" fontId="4" fillId="0" borderId="2" xfId="0" applyNumberFormat="1" applyFont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0" borderId="2" xfId="0" applyNumberFormat="1" applyFont="1" applyFill="1" applyBorder="1" applyAlignment="1">
      <alignment horizontal="center" vertical="center" wrapText="1"/>
    </xf>
    <xf numFmtId="0" fontId="0" fillId="4" borderId="0" xfId="0" applyFill="1"/>
    <xf numFmtId="4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0" fontId="5" fillId="4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0" fillId="3" borderId="0" xfId="0" applyFill="1"/>
    <xf numFmtId="164" fontId="2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164" fontId="12" fillId="0" borderId="2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41" fontId="4" fillId="3" borderId="2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4" fontId="17" fillId="0" borderId="0" xfId="0" applyNumberFormat="1" applyFont="1"/>
    <xf numFmtId="164" fontId="17" fillId="0" borderId="0" xfId="0" applyNumberFormat="1" applyFont="1" applyAlignment="1">
      <alignment horizontal="center"/>
    </xf>
    <xf numFmtId="164" fontId="18" fillId="0" borderId="0" xfId="0" applyNumberFormat="1" applyFont="1"/>
    <xf numFmtId="0" fontId="2" fillId="4" borderId="2" xfId="0" applyFont="1" applyFill="1" applyBorder="1" applyAlignment="1">
      <alignment vertical="top" wrapText="1"/>
    </xf>
    <xf numFmtId="4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4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43" fontId="4" fillId="4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2" fillId="0" borderId="0" xfId="0" applyFont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23" fillId="0" borderId="2" xfId="0" applyNumberFormat="1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26" fillId="0" borderId="0" xfId="0" applyFont="1" applyBorder="1"/>
    <xf numFmtId="0" fontId="26" fillId="0" borderId="0" xfId="0" applyFont="1" applyBorder="1" applyAlignment="1">
      <alignment horizontal="left" vertical="center"/>
    </xf>
    <xf numFmtId="164" fontId="26" fillId="0" borderId="0" xfId="0" applyNumberFormat="1" applyFont="1" applyBorder="1"/>
    <xf numFmtId="0" fontId="26" fillId="0" borderId="0" xfId="0" applyFont="1"/>
    <xf numFmtId="0" fontId="26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164" fontId="26" fillId="0" borderId="2" xfId="0" applyNumberFormat="1" applyFont="1" applyBorder="1" applyAlignment="1">
      <alignment wrapText="1"/>
    </xf>
    <xf numFmtId="0" fontId="2" fillId="0" borderId="2" xfId="0" applyFont="1" applyFill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64" fontId="28" fillId="0" borderId="0" xfId="0" applyNumberFormat="1" applyFont="1" applyBorder="1"/>
    <xf numFmtId="0" fontId="21" fillId="0" borderId="0" xfId="0" applyFont="1" applyBorder="1"/>
    <xf numFmtId="0" fontId="19" fillId="0" borderId="0" xfId="0" applyFont="1" applyBorder="1"/>
    <xf numFmtId="164" fontId="23" fillId="0" borderId="0" xfId="0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164" fontId="17" fillId="0" borderId="0" xfId="0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/>
    </xf>
    <xf numFmtId="1" fontId="4" fillId="3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164" fontId="27" fillId="3" borderId="2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vertical="center" wrapText="1"/>
    </xf>
    <xf numFmtId="164" fontId="23" fillId="3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164" fontId="0" fillId="3" borderId="2" xfId="0" applyNumberFormat="1" applyFill="1" applyBorder="1"/>
    <xf numFmtId="0" fontId="10" fillId="3" borderId="2" xfId="0" applyFont="1" applyFill="1" applyBorder="1" applyAlignment="1">
      <alignment vertical="center" wrapText="1"/>
    </xf>
    <xf numFmtId="164" fontId="12" fillId="3" borderId="2" xfId="0" applyNumberFormat="1" applyFont="1" applyFill="1" applyBorder="1" applyAlignment="1">
      <alignment vertical="center" wrapText="1"/>
    </xf>
    <xf numFmtId="43" fontId="2" fillId="3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wrapText="1"/>
    </xf>
    <xf numFmtId="165" fontId="4" fillId="0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7" fontId="4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/>
    <xf numFmtId="164" fontId="4" fillId="0" borderId="2" xfId="0" applyNumberFormat="1" applyFont="1" applyFill="1" applyBorder="1" applyAlignment="1">
      <alignment horizontal="center"/>
    </xf>
    <xf numFmtId="169" fontId="4" fillId="0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43" fontId="2" fillId="3" borderId="2" xfId="0" applyNumberFormat="1" applyFont="1" applyFill="1" applyBorder="1" applyAlignment="1">
      <alignment horizontal="center" vertical="center"/>
    </xf>
    <xf numFmtId="43" fontId="4" fillId="3" borderId="3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justify" vertical="center" wrapText="1"/>
    </xf>
    <xf numFmtId="0" fontId="0" fillId="3" borderId="0" xfId="0" applyFill="1" applyAlignment="1">
      <alignment horizontal="left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2" borderId="0" xfId="0" applyFill="1"/>
    <xf numFmtId="164" fontId="4" fillId="2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vertical="center" wrapText="1"/>
    </xf>
    <xf numFmtId="164" fontId="2" fillId="0" borderId="7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0" fillId="6" borderId="0" xfId="0" applyFill="1"/>
    <xf numFmtId="1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43" fontId="4" fillId="3" borderId="2" xfId="0" applyNumberFormat="1" applyFont="1" applyFill="1" applyBorder="1" applyAlignment="1">
      <alignment horizontal="center" vertical="center" wrapText="1"/>
    </xf>
    <xf numFmtId="16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164" fontId="39" fillId="0" borderId="0" xfId="0" applyNumberFormat="1" applyFont="1"/>
    <xf numFmtId="0" fontId="39" fillId="0" borderId="0" xfId="0" applyFont="1"/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164" fontId="41" fillId="0" borderId="0" xfId="0" applyNumberFormat="1" applyFont="1"/>
    <xf numFmtId="0" fontId="41" fillId="0" borderId="0" xfId="0" applyFont="1"/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164" fontId="37" fillId="0" borderId="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164" fontId="36" fillId="0" borderId="2" xfId="0" applyNumberFormat="1" applyFont="1" applyBorder="1" applyAlignment="1">
      <alignment vertical="center" wrapText="1"/>
    </xf>
    <xf numFmtId="164" fontId="37" fillId="3" borderId="2" xfId="0" applyNumberFormat="1" applyFont="1" applyFill="1" applyBorder="1" applyAlignment="1">
      <alignment horizontal="center" vertical="center" wrapText="1"/>
    </xf>
    <xf numFmtId="164" fontId="38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left" vertical="center" wrapText="1"/>
    </xf>
    <xf numFmtId="0" fontId="38" fillId="3" borderId="2" xfId="0" applyFont="1" applyFill="1" applyBorder="1" applyAlignment="1">
      <alignment horizontal="center" vertical="center" wrapText="1"/>
    </xf>
    <xf numFmtId="43" fontId="39" fillId="0" borderId="2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 wrapText="1"/>
    </xf>
    <xf numFmtId="43" fontId="38" fillId="0" borderId="2" xfId="0" applyNumberFormat="1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164" fontId="43" fillId="0" borderId="0" xfId="0" applyNumberFormat="1" applyFont="1"/>
    <xf numFmtId="0" fontId="43" fillId="0" borderId="0" xfId="0" applyFont="1"/>
    <xf numFmtId="0" fontId="37" fillId="4" borderId="2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center" vertical="center" wrapText="1"/>
    </xf>
    <xf numFmtId="164" fontId="37" fillId="4" borderId="2" xfId="0" applyNumberFormat="1" applyFont="1" applyFill="1" applyBorder="1" applyAlignment="1">
      <alignment horizontal="center" vertical="center" wrapText="1"/>
    </xf>
    <xf numFmtId="0" fontId="38" fillId="4" borderId="2" xfId="0" applyNumberFormat="1" applyFont="1" applyFill="1" applyBorder="1" applyAlignment="1">
      <alignment horizontal="center" vertical="center" wrapText="1"/>
    </xf>
    <xf numFmtId="43" fontId="38" fillId="4" borderId="2" xfId="0" applyNumberFormat="1" applyFont="1" applyFill="1" applyBorder="1" applyAlignment="1">
      <alignment horizontal="center" vertical="center"/>
    </xf>
    <xf numFmtId="164" fontId="41" fillId="4" borderId="0" xfId="0" applyNumberFormat="1" applyFont="1" applyFill="1"/>
    <xf numFmtId="0" fontId="41" fillId="4" borderId="0" xfId="0" applyFont="1" applyFill="1"/>
    <xf numFmtId="0" fontId="37" fillId="4" borderId="0" xfId="0" applyFont="1" applyFill="1" applyBorder="1" applyAlignment="1">
      <alignment horizontal="center" vertical="center" wrapText="1"/>
    </xf>
    <xf numFmtId="164" fontId="37" fillId="4" borderId="0" xfId="0" applyNumberFormat="1" applyFont="1" applyFill="1" applyBorder="1" applyAlignment="1">
      <alignment horizontal="center" vertical="center" wrapText="1"/>
    </xf>
    <xf numFmtId="164" fontId="41" fillId="3" borderId="0" xfId="0" applyNumberFormat="1" applyFont="1" applyFill="1"/>
    <xf numFmtId="0" fontId="41" fillId="3" borderId="0" xfId="0" applyFont="1" applyFill="1"/>
    <xf numFmtId="0" fontId="38" fillId="0" borderId="0" xfId="0" applyFont="1" applyBorder="1" applyAlignment="1">
      <alignment horizontal="center" vertical="center" wrapText="1"/>
    </xf>
    <xf numFmtId="164" fontId="36" fillId="0" borderId="2" xfId="0" applyNumberFormat="1" applyFont="1" applyFill="1" applyBorder="1" applyAlignment="1">
      <alignment vertical="center" wrapText="1"/>
    </xf>
    <xf numFmtId="0" fontId="39" fillId="0" borderId="2" xfId="0" applyFont="1" applyFill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/>
    </xf>
    <xf numFmtId="0" fontId="39" fillId="0" borderId="2" xfId="0" applyFont="1" applyBorder="1"/>
    <xf numFmtId="0" fontId="37" fillId="4" borderId="2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164" fontId="39" fillId="0" borderId="2" xfId="0" applyNumberFormat="1" applyFont="1" applyFill="1" applyBorder="1" applyAlignment="1">
      <alignment horizontal="center" vertical="center"/>
    </xf>
    <xf numFmtId="164" fontId="38" fillId="0" borderId="2" xfId="0" applyNumberFormat="1" applyFont="1" applyFill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left" vertical="center" wrapText="1"/>
    </xf>
    <xf numFmtId="0" fontId="38" fillId="4" borderId="5" xfId="0" applyFont="1" applyFill="1" applyBorder="1" applyAlignment="1">
      <alignment horizontal="center" vertical="center" wrapText="1"/>
    </xf>
    <xf numFmtId="164" fontId="37" fillId="4" borderId="5" xfId="0" applyNumberFormat="1" applyFont="1" applyFill="1" applyBorder="1" applyAlignment="1">
      <alignment horizontal="center" vertical="center" wrapText="1"/>
    </xf>
    <xf numFmtId="0" fontId="38" fillId="4" borderId="5" xfId="0" applyNumberFormat="1" applyFont="1" applyFill="1" applyBorder="1" applyAlignment="1">
      <alignment horizontal="center" vertical="center" wrapText="1"/>
    </xf>
    <xf numFmtId="43" fontId="38" fillId="4" borderId="5" xfId="0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wrapText="1"/>
    </xf>
    <xf numFmtId="0" fontId="41" fillId="0" borderId="0" xfId="0" applyFont="1" applyBorder="1"/>
    <xf numFmtId="0" fontId="41" fillId="0" borderId="0" xfId="0" applyFont="1" applyBorder="1" applyAlignment="1">
      <alignment horizontal="left" vertical="center"/>
    </xf>
    <xf numFmtId="164" fontId="41" fillId="0" borderId="0" xfId="0" applyNumberFormat="1" applyFont="1" applyBorder="1"/>
    <xf numFmtId="0" fontId="38" fillId="3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6" fillId="0" borderId="0" xfId="0" applyFont="1"/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6" fillId="0" borderId="2" xfId="0" applyFont="1" applyFill="1" applyBorder="1" applyAlignment="1">
      <alignment vertical="center" wrapText="1"/>
    </xf>
    <xf numFmtId="16" fontId="38" fillId="0" borderId="2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left" vertical="center" wrapText="1"/>
    </xf>
    <xf numFmtId="164" fontId="36" fillId="3" borderId="2" xfId="0" applyNumberFormat="1" applyFont="1" applyFill="1" applyBorder="1" applyAlignment="1">
      <alignment vertical="center" wrapText="1"/>
    </xf>
    <xf numFmtId="0" fontId="38" fillId="3" borderId="2" xfId="0" applyFont="1" applyFill="1" applyBorder="1" applyAlignment="1">
      <alignment horizontal="left" vertical="center" wrapText="1"/>
    </xf>
    <xf numFmtId="164" fontId="38" fillId="3" borderId="2" xfId="0" applyNumberFormat="1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vertical="center" wrapText="1"/>
    </xf>
    <xf numFmtId="43" fontId="39" fillId="3" borderId="2" xfId="0" applyNumberFormat="1" applyFont="1" applyFill="1" applyBorder="1" applyAlignment="1">
      <alignment horizontal="center" vertical="center"/>
    </xf>
    <xf numFmtId="0" fontId="38" fillId="3" borderId="2" xfId="0" applyNumberFormat="1" applyFont="1" applyFill="1" applyBorder="1" applyAlignment="1">
      <alignment horizontal="center" vertical="center" wrapText="1"/>
    </xf>
    <xf numFmtId="43" fontId="38" fillId="3" borderId="2" xfId="0" applyNumberFormat="1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5" xfId="0" applyFont="1" applyFill="1" applyBorder="1" applyAlignment="1">
      <alignment horizontal="center" vertical="center" wrapText="1"/>
    </xf>
    <xf numFmtId="164" fontId="38" fillId="0" borderId="5" xfId="0" applyNumberFormat="1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vertical="center" wrapText="1"/>
    </xf>
    <xf numFmtId="0" fontId="39" fillId="0" borderId="5" xfId="0" applyFont="1" applyFill="1" applyBorder="1" applyAlignment="1">
      <alignment horizontal="center" vertical="center"/>
    </xf>
    <xf numFmtId="164" fontId="36" fillId="0" borderId="5" xfId="0" applyNumberFormat="1" applyFont="1" applyFill="1" applyBorder="1" applyAlignment="1">
      <alignment vertical="center" wrapText="1"/>
    </xf>
    <xf numFmtId="164" fontId="37" fillId="3" borderId="5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5" fillId="0" borderId="2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4" fontId="36" fillId="0" borderId="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64" fontId="39" fillId="0" borderId="0" xfId="0" applyNumberFormat="1" applyFont="1" applyBorder="1"/>
    <xf numFmtId="164" fontId="17" fillId="0" borderId="0" xfId="0" applyNumberFormat="1" applyFont="1" applyBorder="1" applyAlignment="1">
      <alignment horizontal="center"/>
    </xf>
    <xf numFmtId="164" fontId="43" fillId="0" borderId="0" xfId="0" applyNumberFormat="1" applyFont="1" applyBorder="1"/>
    <xf numFmtId="0" fontId="9" fillId="0" borderId="0" xfId="0" applyFont="1" applyBorder="1"/>
    <xf numFmtId="0" fontId="6" fillId="4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/>
    <xf numFmtId="0" fontId="2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164" fontId="0" fillId="3" borderId="0" xfId="0" applyNumberFormat="1" applyFill="1" applyBorder="1"/>
    <xf numFmtId="0" fontId="22" fillId="3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18" fillId="0" borderId="0" xfId="0" applyNumberFormat="1" applyFont="1" applyBorder="1"/>
    <xf numFmtId="0" fontId="12" fillId="0" borderId="6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9" fontId="4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vertical="center" wrapText="1"/>
    </xf>
    <xf numFmtId="164" fontId="44" fillId="3" borderId="0" xfId="0" applyNumberFormat="1" applyFont="1" applyFill="1" applyBorder="1"/>
    <xf numFmtId="0" fontId="44" fillId="3" borderId="0" xfId="0" applyFont="1" applyFill="1"/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top" wrapText="1"/>
    </xf>
    <xf numFmtId="0" fontId="39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6" fillId="0" borderId="2" xfId="0" quotePrefix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ill="1"/>
    <xf numFmtId="1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2" xfId="0" applyNumberFormat="1" applyFill="1" applyBorder="1"/>
    <xf numFmtId="164" fontId="0" fillId="2" borderId="2" xfId="0" applyNumberFormat="1" applyFill="1" applyBorder="1"/>
    <xf numFmtId="0" fontId="30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left" vertical="center"/>
    </xf>
    <xf numFmtId="164" fontId="30" fillId="3" borderId="0" xfId="0" applyNumberFormat="1" applyFont="1" applyFill="1" applyBorder="1" applyAlignment="1">
      <alignment vertical="center"/>
    </xf>
    <xf numFmtId="164" fontId="29" fillId="3" borderId="0" xfId="0" applyNumberFormat="1" applyFont="1" applyFill="1" applyBorder="1" applyAlignment="1">
      <alignment vertical="center"/>
    </xf>
    <xf numFmtId="0" fontId="3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vertical="center" wrapText="1"/>
    </xf>
    <xf numFmtId="0" fontId="0" fillId="3" borderId="0" xfId="0" applyFill="1" applyBorder="1" applyAlignment="1">
      <alignment horizontal="left" vertical="center"/>
    </xf>
    <xf numFmtId="164" fontId="30" fillId="3" borderId="0" xfId="0" applyNumberFormat="1" applyFont="1" applyFill="1" applyBorder="1" applyAlignment="1">
      <alignment horizontal="right" vertical="center"/>
    </xf>
    <xf numFmtId="0" fontId="34" fillId="3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2" fillId="3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0" fontId="12" fillId="0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4" fontId="12" fillId="0" borderId="5" xfId="0" applyNumberFormat="1" applyFont="1" applyBorder="1" applyAlignment="1">
      <alignment horizontal="center" vertical="center"/>
    </xf>
    <xf numFmtId="44" fontId="12" fillId="0" borderId="6" xfId="0" applyNumberFormat="1" applyFont="1" applyBorder="1" applyAlignment="1">
      <alignment horizontal="center" vertical="center"/>
    </xf>
    <xf numFmtId="44" fontId="12" fillId="0" borderId="7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6" fillId="8" borderId="5" xfId="0" applyFont="1" applyFill="1" applyBorder="1" applyAlignment="1">
      <alignment horizontal="center" vertical="center"/>
    </xf>
    <xf numFmtId="0" fontId="36" fillId="8" borderId="6" xfId="0" applyFont="1" applyFill="1" applyBorder="1" applyAlignment="1">
      <alignment horizontal="center" vertical="center"/>
    </xf>
    <xf numFmtId="0" fontId="36" fillId="8" borderId="7" xfId="0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0" fontId="37" fillId="0" borderId="2" xfId="0" applyFont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8" fontId="4" fillId="0" borderId="2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1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1352550</xdr:colOff>
      <xdr:row>17</xdr:row>
      <xdr:rowOff>0</xdr:rowOff>
    </xdr:from>
    <xdr:to>
      <xdr:col>3</xdr:col>
      <xdr:colOff>1543050</xdr:colOff>
      <xdr:row>17</xdr:row>
      <xdr:rowOff>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9700" y="5000625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1971675</xdr:colOff>
      <xdr:row>17</xdr:row>
      <xdr:rowOff>0</xdr:rowOff>
    </xdr:from>
    <xdr:to>
      <xdr:col>3</xdr:col>
      <xdr:colOff>2190750</xdr:colOff>
      <xdr:row>17</xdr:row>
      <xdr:rowOff>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38825" y="5000625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11</xdr:row>
      <xdr:rowOff>228600</xdr:rowOff>
    </xdr:from>
    <xdr:to>
      <xdr:col>3</xdr:col>
      <xdr:colOff>260350</xdr:colOff>
      <xdr:row>11</xdr:row>
      <xdr:rowOff>447675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7000" y="2714625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11</xdr:row>
      <xdr:rowOff>231775</xdr:rowOff>
    </xdr:from>
    <xdr:to>
      <xdr:col>3</xdr:col>
      <xdr:colOff>539750</xdr:colOff>
      <xdr:row>11</xdr:row>
      <xdr:rowOff>450850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87825" y="2717800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11</xdr:row>
      <xdr:rowOff>228600</xdr:rowOff>
    </xdr:from>
    <xdr:to>
      <xdr:col>10</xdr:col>
      <xdr:colOff>260350</xdr:colOff>
      <xdr:row>11</xdr:row>
      <xdr:rowOff>447675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52300" y="2714625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11</xdr:row>
      <xdr:rowOff>231775</xdr:rowOff>
    </xdr:from>
    <xdr:to>
      <xdr:col>10</xdr:col>
      <xdr:colOff>539750</xdr:colOff>
      <xdr:row>11</xdr:row>
      <xdr:rowOff>450850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03125" y="2717800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</xdr:colOff>
      <xdr:row>11</xdr:row>
      <xdr:rowOff>228600</xdr:rowOff>
    </xdr:from>
    <xdr:to>
      <xdr:col>3</xdr:col>
      <xdr:colOff>260350</xdr:colOff>
      <xdr:row>11</xdr:row>
      <xdr:rowOff>447675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8400" y="128397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11</xdr:row>
      <xdr:rowOff>231775</xdr:rowOff>
    </xdr:from>
    <xdr:to>
      <xdr:col>3</xdr:col>
      <xdr:colOff>539750</xdr:colOff>
      <xdr:row>11</xdr:row>
      <xdr:rowOff>450850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59225" y="12842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11</xdr:row>
      <xdr:rowOff>228600</xdr:rowOff>
    </xdr:from>
    <xdr:to>
      <xdr:col>10</xdr:col>
      <xdr:colOff>260350</xdr:colOff>
      <xdr:row>11</xdr:row>
      <xdr:rowOff>447675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46355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11</xdr:row>
      <xdr:rowOff>231775</xdr:rowOff>
    </xdr:from>
    <xdr:to>
      <xdr:col>10</xdr:col>
      <xdr:colOff>539750</xdr:colOff>
      <xdr:row>11</xdr:row>
      <xdr:rowOff>450850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4638675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11</xdr:row>
      <xdr:rowOff>279400</xdr:rowOff>
    </xdr:from>
    <xdr:to>
      <xdr:col>3</xdr:col>
      <xdr:colOff>196850</xdr:colOff>
      <xdr:row>11</xdr:row>
      <xdr:rowOff>498475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0807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11</xdr:row>
      <xdr:rowOff>257175</xdr:rowOff>
    </xdr:from>
    <xdr:to>
      <xdr:col>3</xdr:col>
      <xdr:colOff>514350</xdr:colOff>
      <xdr:row>11</xdr:row>
      <xdr:rowOff>476250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4825" y="110585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</xdr:row>
      <xdr:rowOff>279400</xdr:rowOff>
    </xdr:from>
    <xdr:to>
      <xdr:col>3</xdr:col>
      <xdr:colOff>196850</xdr:colOff>
      <xdr:row>11</xdr:row>
      <xdr:rowOff>498475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0807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11</xdr:row>
      <xdr:rowOff>257175</xdr:rowOff>
    </xdr:from>
    <xdr:to>
      <xdr:col>3</xdr:col>
      <xdr:colOff>514350</xdr:colOff>
      <xdr:row>11</xdr:row>
      <xdr:rowOff>476250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4825" y="110585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</xdr:row>
      <xdr:rowOff>279400</xdr:rowOff>
    </xdr:from>
    <xdr:to>
      <xdr:col>10</xdr:col>
      <xdr:colOff>196850</xdr:colOff>
      <xdr:row>11</xdr:row>
      <xdr:rowOff>498475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0807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11</xdr:row>
      <xdr:rowOff>257175</xdr:rowOff>
    </xdr:from>
    <xdr:to>
      <xdr:col>10</xdr:col>
      <xdr:colOff>514350</xdr:colOff>
      <xdr:row>11</xdr:row>
      <xdr:rowOff>476250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4825" y="110585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</xdr:row>
      <xdr:rowOff>279400</xdr:rowOff>
    </xdr:from>
    <xdr:to>
      <xdr:col>10</xdr:col>
      <xdr:colOff>196850</xdr:colOff>
      <xdr:row>11</xdr:row>
      <xdr:rowOff>498475</xdr:rowOff>
    </xdr:to>
    <xdr:pic>
      <xdr:nvPicPr>
        <xdr:cNvPr id="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0807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11</xdr:row>
      <xdr:rowOff>257175</xdr:rowOff>
    </xdr:from>
    <xdr:to>
      <xdr:col>10</xdr:col>
      <xdr:colOff>514350</xdr:colOff>
      <xdr:row>11</xdr:row>
      <xdr:rowOff>476250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4825" y="110585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1352550</xdr:colOff>
      <xdr:row>67</xdr:row>
      <xdr:rowOff>0</xdr:rowOff>
    </xdr:from>
    <xdr:to>
      <xdr:col>3</xdr:col>
      <xdr:colOff>1543050</xdr:colOff>
      <xdr:row>67</xdr:row>
      <xdr:rowOff>0</xdr:rowOff>
    </xdr:to>
    <xdr:pic>
      <xdr:nvPicPr>
        <xdr:cNvPr id="2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0" y="6477000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1971675</xdr:colOff>
      <xdr:row>67</xdr:row>
      <xdr:rowOff>0</xdr:rowOff>
    </xdr:from>
    <xdr:to>
      <xdr:col>3</xdr:col>
      <xdr:colOff>2190750</xdr:colOff>
      <xdr:row>67</xdr:row>
      <xdr:rowOff>0</xdr:rowOff>
    </xdr:to>
    <xdr:pic>
      <xdr:nvPicPr>
        <xdr:cNvPr id="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00625" y="6477000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1352550</xdr:colOff>
      <xdr:row>67</xdr:row>
      <xdr:rowOff>0</xdr:rowOff>
    </xdr:from>
    <xdr:to>
      <xdr:col>3</xdr:col>
      <xdr:colOff>1543050</xdr:colOff>
      <xdr:row>67</xdr:row>
      <xdr:rowOff>0</xdr:rowOff>
    </xdr:to>
    <xdr:pic>
      <xdr:nvPicPr>
        <xdr:cNvPr id="3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0" y="6477000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1971675</xdr:colOff>
      <xdr:row>67</xdr:row>
      <xdr:rowOff>0</xdr:rowOff>
    </xdr:from>
    <xdr:to>
      <xdr:col>3</xdr:col>
      <xdr:colOff>2190750</xdr:colOff>
      <xdr:row>67</xdr:row>
      <xdr:rowOff>0</xdr:rowOff>
    </xdr:to>
    <xdr:pic>
      <xdr:nvPicPr>
        <xdr:cNvPr id="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00625" y="6477000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1352550</xdr:colOff>
      <xdr:row>856</xdr:row>
      <xdr:rowOff>228600</xdr:rowOff>
    </xdr:from>
    <xdr:to>
      <xdr:col>2</xdr:col>
      <xdr:colOff>1543050</xdr:colOff>
      <xdr:row>856</xdr:row>
      <xdr:rowOff>447675</xdr:rowOff>
    </xdr:to>
    <xdr:pic>
      <xdr:nvPicPr>
        <xdr:cNvPr id="156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6300" y="359981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856</xdr:row>
      <xdr:rowOff>257175</xdr:rowOff>
    </xdr:from>
    <xdr:to>
      <xdr:col>2</xdr:col>
      <xdr:colOff>2190750</xdr:colOff>
      <xdr:row>856</xdr:row>
      <xdr:rowOff>476250</xdr:rowOff>
    </xdr:to>
    <xdr:pic>
      <xdr:nvPicPr>
        <xdr:cNvPr id="15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6300" y="360010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1390650</xdr:colOff>
      <xdr:row>856</xdr:row>
      <xdr:rowOff>228600</xdr:rowOff>
    </xdr:from>
    <xdr:to>
      <xdr:col>2</xdr:col>
      <xdr:colOff>1581150</xdr:colOff>
      <xdr:row>857</xdr:row>
      <xdr:rowOff>0</xdr:rowOff>
    </xdr:to>
    <xdr:pic>
      <xdr:nvPicPr>
        <xdr:cNvPr id="157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6300" y="359981500"/>
          <a:ext cx="0" cy="40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856</xdr:row>
      <xdr:rowOff>257175</xdr:rowOff>
    </xdr:from>
    <xdr:to>
      <xdr:col>2</xdr:col>
      <xdr:colOff>2190750</xdr:colOff>
      <xdr:row>856</xdr:row>
      <xdr:rowOff>476250</xdr:rowOff>
    </xdr:to>
    <xdr:pic>
      <xdr:nvPicPr>
        <xdr:cNvPr id="15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6300" y="360010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1352550</xdr:colOff>
      <xdr:row>856</xdr:row>
      <xdr:rowOff>228600</xdr:rowOff>
    </xdr:from>
    <xdr:to>
      <xdr:col>2</xdr:col>
      <xdr:colOff>1543050</xdr:colOff>
      <xdr:row>856</xdr:row>
      <xdr:rowOff>447675</xdr:rowOff>
    </xdr:to>
    <xdr:pic>
      <xdr:nvPicPr>
        <xdr:cNvPr id="157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6300" y="359981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856</xdr:row>
      <xdr:rowOff>257175</xdr:rowOff>
    </xdr:from>
    <xdr:to>
      <xdr:col>2</xdr:col>
      <xdr:colOff>2190750</xdr:colOff>
      <xdr:row>856</xdr:row>
      <xdr:rowOff>476250</xdr:rowOff>
    </xdr:to>
    <xdr:pic>
      <xdr:nvPicPr>
        <xdr:cNvPr id="15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6300" y="360010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1352550</xdr:colOff>
      <xdr:row>856</xdr:row>
      <xdr:rowOff>228600</xdr:rowOff>
    </xdr:from>
    <xdr:to>
      <xdr:col>9</xdr:col>
      <xdr:colOff>1543050</xdr:colOff>
      <xdr:row>856</xdr:row>
      <xdr:rowOff>447675</xdr:rowOff>
    </xdr:to>
    <xdr:pic>
      <xdr:nvPicPr>
        <xdr:cNvPr id="157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600" y="359981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1971675</xdr:colOff>
      <xdr:row>856</xdr:row>
      <xdr:rowOff>257175</xdr:rowOff>
    </xdr:from>
    <xdr:to>
      <xdr:col>9</xdr:col>
      <xdr:colOff>2190750</xdr:colOff>
      <xdr:row>856</xdr:row>
      <xdr:rowOff>476250</xdr:rowOff>
    </xdr:to>
    <xdr:pic>
      <xdr:nvPicPr>
        <xdr:cNvPr id="15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44600" y="360010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1390650</xdr:colOff>
      <xdr:row>856</xdr:row>
      <xdr:rowOff>228600</xdr:rowOff>
    </xdr:from>
    <xdr:to>
      <xdr:col>9</xdr:col>
      <xdr:colOff>1581150</xdr:colOff>
      <xdr:row>857</xdr:row>
      <xdr:rowOff>0</xdr:rowOff>
    </xdr:to>
    <xdr:pic>
      <xdr:nvPicPr>
        <xdr:cNvPr id="157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600" y="359981500"/>
          <a:ext cx="0" cy="40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1971675</xdr:colOff>
      <xdr:row>856</xdr:row>
      <xdr:rowOff>257175</xdr:rowOff>
    </xdr:from>
    <xdr:to>
      <xdr:col>9</xdr:col>
      <xdr:colOff>2190750</xdr:colOff>
      <xdr:row>856</xdr:row>
      <xdr:rowOff>476250</xdr:rowOff>
    </xdr:to>
    <xdr:pic>
      <xdr:nvPicPr>
        <xdr:cNvPr id="15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44600" y="360010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1352550</xdr:colOff>
      <xdr:row>856</xdr:row>
      <xdr:rowOff>228600</xdr:rowOff>
    </xdr:from>
    <xdr:to>
      <xdr:col>9</xdr:col>
      <xdr:colOff>1543050</xdr:colOff>
      <xdr:row>856</xdr:row>
      <xdr:rowOff>447675</xdr:rowOff>
    </xdr:to>
    <xdr:pic>
      <xdr:nvPicPr>
        <xdr:cNvPr id="157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600" y="359981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1971675</xdr:colOff>
      <xdr:row>856</xdr:row>
      <xdr:rowOff>257175</xdr:rowOff>
    </xdr:from>
    <xdr:to>
      <xdr:col>9</xdr:col>
      <xdr:colOff>2190750</xdr:colOff>
      <xdr:row>856</xdr:row>
      <xdr:rowOff>476250</xdr:rowOff>
    </xdr:to>
    <xdr:pic>
      <xdr:nvPicPr>
        <xdr:cNvPr id="15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44600" y="360010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1352550</xdr:colOff>
      <xdr:row>856</xdr:row>
      <xdr:rowOff>228600</xdr:rowOff>
    </xdr:from>
    <xdr:to>
      <xdr:col>2</xdr:col>
      <xdr:colOff>1543050</xdr:colOff>
      <xdr:row>856</xdr:row>
      <xdr:rowOff>447675</xdr:rowOff>
    </xdr:to>
    <xdr:pic>
      <xdr:nvPicPr>
        <xdr:cNvPr id="15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6300" y="359981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856</xdr:row>
      <xdr:rowOff>257175</xdr:rowOff>
    </xdr:from>
    <xdr:to>
      <xdr:col>2</xdr:col>
      <xdr:colOff>2190750</xdr:colOff>
      <xdr:row>856</xdr:row>
      <xdr:rowOff>476250</xdr:rowOff>
    </xdr:to>
    <xdr:pic>
      <xdr:nvPicPr>
        <xdr:cNvPr id="15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6300" y="360010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1390650</xdr:colOff>
      <xdr:row>856</xdr:row>
      <xdr:rowOff>228600</xdr:rowOff>
    </xdr:from>
    <xdr:to>
      <xdr:col>2</xdr:col>
      <xdr:colOff>1581150</xdr:colOff>
      <xdr:row>857</xdr:row>
      <xdr:rowOff>0</xdr:rowOff>
    </xdr:to>
    <xdr:pic>
      <xdr:nvPicPr>
        <xdr:cNvPr id="15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6300" y="359981500"/>
          <a:ext cx="0" cy="40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856</xdr:row>
      <xdr:rowOff>257175</xdr:rowOff>
    </xdr:from>
    <xdr:to>
      <xdr:col>2</xdr:col>
      <xdr:colOff>2190750</xdr:colOff>
      <xdr:row>856</xdr:row>
      <xdr:rowOff>476250</xdr:rowOff>
    </xdr:to>
    <xdr:pic>
      <xdr:nvPicPr>
        <xdr:cNvPr id="15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6300" y="360010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1352550</xdr:colOff>
      <xdr:row>856</xdr:row>
      <xdr:rowOff>228600</xdr:rowOff>
    </xdr:from>
    <xdr:to>
      <xdr:col>2</xdr:col>
      <xdr:colOff>1543050</xdr:colOff>
      <xdr:row>856</xdr:row>
      <xdr:rowOff>447675</xdr:rowOff>
    </xdr:to>
    <xdr:pic>
      <xdr:nvPicPr>
        <xdr:cNvPr id="15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6300" y="359981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856</xdr:row>
      <xdr:rowOff>257175</xdr:rowOff>
    </xdr:from>
    <xdr:to>
      <xdr:col>2</xdr:col>
      <xdr:colOff>2190750</xdr:colOff>
      <xdr:row>856</xdr:row>
      <xdr:rowOff>476250</xdr:rowOff>
    </xdr:to>
    <xdr:pic>
      <xdr:nvPicPr>
        <xdr:cNvPr id="15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6300" y="360010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1352550</xdr:colOff>
      <xdr:row>857</xdr:row>
      <xdr:rowOff>228600</xdr:rowOff>
    </xdr:from>
    <xdr:to>
      <xdr:col>2</xdr:col>
      <xdr:colOff>1543050</xdr:colOff>
      <xdr:row>857</xdr:row>
      <xdr:rowOff>447675</xdr:rowOff>
    </xdr:to>
    <xdr:pic>
      <xdr:nvPicPr>
        <xdr:cNvPr id="158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6300" y="360616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857</xdr:row>
      <xdr:rowOff>257175</xdr:rowOff>
    </xdr:from>
    <xdr:to>
      <xdr:col>2</xdr:col>
      <xdr:colOff>2190750</xdr:colOff>
      <xdr:row>857</xdr:row>
      <xdr:rowOff>476250</xdr:rowOff>
    </xdr:to>
    <xdr:pic>
      <xdr:nvPicPr>
        <xdr:cNvPr id="15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6300" y="360645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1390650</xdr:colOff>
      <xdr:row>857</xdr:row>
      <xdr:rowOff>228600</xdr:rowOff>
    </xdr:from>
    <xdr:to>
      <xdr:col>2</xdr:col>
      <xdr:colOff>1581150</xdr:colOff>
      <xdr:row>858</xdr:row>
      <xdr:rowOff>0</xdr:rowOff>
    </xdr:to>
    <xdr:pic>
      <xdr:nvPicPr>
        <xdr:cNvPr id="158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6300" y="360616500"/>
          <a:ext cx="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857</xdr:row>
      <xdr:rowOff>257175</xdr:rowOff>
    </xdr:from>
    <xdr:to>
      <xdr:col>2</xdr:col>
      <xdr:colOff>2190750</xdr:colOff>
      <xdr:row>857</xdr:row>
      <xdr:rowOff>476250</xdr:rowOff>
    </xdr:to>
    <xdr:pic>
      <xdr:nvPicPr>
        <xdr:cNvPr id="15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6300" y="360645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1352550</xdr:colOff>
      <xdr:row>857</xdr:row>
      <xdr:rowOff>228600</xdr:rowOff>
    </xdr:from>
    <xdr:to>
      <xdr:col>2</xdr:col>
      <xdr:colOff>1543050</xdr:colOff>
      <xdr:row>857</xdr:row>
      <xdr:rowOff>447675</xdr:rowOff>
    </xdr:to>
    <xdr:pic>
      <xdr:nvPicPr>
        <xdr:cNvPr id="15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6300" y="360616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857</xdr:row>
      <xdr:rowOff>257175</xdr:rowOff>
    </xdr:from>
    <xdr:to>
      <xdr:col>2</xdr:col>
      <xdr:colOff>2190750</xdr:colOff>
      <xdr:row>857</xdr:row>
      <xdr:rowOff>476250</xdr:rowOff>
    </xdr:to>
    <xdr:pic>
      <xdr:nvPicPr>
        <xdr:cNvPr id="15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6300" y="360645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1352550</xdr:colOff>
      <xdr:row>857</xdr:row>
      <xdr:rowOff>228600</xdr:rowOff>
    </xdr:from>
    <xdr:to>
      <xdr:col>9</xdr:col>
      <xdr:colOff>1543050</xdr:colOff>
      <xdr:row>857</xdr:row>
      <xdr:rowOff>447675</xdr:rowOff>
    </xdr:to>
    <xdr:pic>
      <xdr:nvPicPr>
        <xdr:cNvPr id="159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600" y="360616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1971675</xdr:colOff>
      <xdr:row>857</xdr:row>
      <xdr:rowOff>257175</xdr:rowOff>
    </xdr:from>
    <xdr:to>
      <xdr:col>9</xdr:col>
      <xdr:colOff>2190750</xdr:colOff>
      <xdr:row>857</xdr:row>
      <xdr:rowOff>476250</xdr:rowOff>
    </xdr:to>
    <xdr:pic>
      <xdr:nvPicPr>
        <xdr:cNvPr id="15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44600" y="360645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1390650</xdr:colOff>
      <xdr:row>857</xdr:row>
      <xdr:rowOff>228600</xdr:rowOff>
    </xdr:from>
    <xdr:to>
      <xdr:col>9</xdr:col>
      <xdr:colOff>1581150</xdr:colOff>
      <xdr:row>858</xdr:row>
      <xdr:rowOff>0</xdr:rowOff>
    </xdr:to>
    <xdr:pic>
      <xdr:nvPicPr>
        <xdr:cNvPr id="159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600" y="360616500"/>
          <a:ext cx="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1971675</xdr:colOff>
      <xdr:row>857</xdr:row>
      <xdr:rowOff>257175</xdr:rowOff>
    </xdr:from>
    <xdr:to>
      <xdr:col>9</xdr:col>
      <xdr:colOff>2190750</xdr:colOff>
      <xdr:row>857</xdr:row>
      <xdr:rowOff>476250</xdr:rowOff>
    </xdr:to>
    <xdr:pic>
      <xdr:nvPicPr>
        <xdr:cNvPr id="15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44600" y="360645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1352550</xdr:colOff>
      <xdr:row>857</xdr:row>
      <xdr:rowOff>228600</xdr:rowOff>
    </xdr:from>
    <xdr:to>
      <xdr:col>9</xdr:col>
      <xdr:colOff>1543050</xdr:colOff>
      <xdr:row>857</xdr:row>
      <xdr:rowOff>447675</xdr:rowOff>
    </xdr:to>
    <xdr:pic>
      <xdr:nvPicPr>
        <xdr:cNvPr id="159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600" y="360616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1971675</xdr:colOff>
      <xdr:row>857</xdr:row>
      <xdr:rowOff>257175</xdr:rowOff>
    </xdr:from>
    <xdr:to>
      <xdr:col>9</xdr:col>
      <xdr:colOff>2190750</xdr:colOff>
      <xdr:row>857</xdr:row>
      <xdr:rowOff>476250</xdr:rowOff>
    </xdr:to>
    <xdr:pic>
      <xdr:nvPicPr>
        <xdr:cNvPr id="15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44600" y="3606450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21</xdr:row>
      <xdr:rowOff>279400</xdr:rowOff>
    </xdr:from>
    <xdr:to>
      <xdr:col>3</xdr:col>
      <xdr:colOff>196850</xdr:colOff>
      <xdr:row>21</xdr:row>
      <xdr:rowOff>498475</xdr:rowOff>
    </xdr:to>
    <xdr:pic>
      <xdr:nvPicPr>
        <xdr:cNvPr id="217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21</xdr:row>
      <xdr:rowOff>257175</xdr:rowOff>
    </xdr:from>
    <xdr:to>
      <xdr:col>3</xdr:col>
      <xdr:colOff>514350</xdr:colOff>
      <xdr:row>21</xdr:row>
      <xdr:rowOff>476250</xdr:rowOff>
    </xdr:to>
    <xdr:pic>
      <xdr:nvPicPr>
        <xdr:cNvPr id="21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33825" y="9972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32</xdr:row>
      <xdr:rowOff>279400</xdr:rowOff>
    </xdr:from>
    <xdr:to>
      <xdr:col>3</xdr:col>
      <xdr:colOff>196850</xdr:colOff>
      <xdr:row>32</xdr:row>
      <xdr:rowOff>498475</xdr:rowOff>
    </xdr:to>
    <xdr:pic>
      <xdr:nvPicPr>
        <xdr:cNvPr id="217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32</xdr:row>
      <xdr:rowOff>257175</xdr:rowOff>
    </xdr:from>
    <xdr:to>
      <xdr:col>3</xdr:col>
      <xdr:colOff>514350</xdr:colOff>
      <xdr:row>32</xdr:row>
      <xdr:rowOff>476250</xdr:rowOff>
    </xdr:to>
    <xdr:pic>
      <xdr:nvPicPr>
        <xdr:cNvPr id="21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33825" y="9972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45</xdr:row>
      <xdr:rowOff>279400</xdr:rowOff>
    </xdr:from>
    <xdr:to>
      <xdr:col>3</xdr:col>
      <xdr:colOff>196850</xdr:colOff>
      <xdr:row>45</xdr:row>
      <xdr:rowOff>498475</xdr:rowOff>
    </xdr:to>
    <xdr:pic>
      <xdr:nvPicPr>
        <xdr:cNvPr id="217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45</xdr:row>
      <xdr:rowOff>257175</xdr:rowOff>
    </xdr:from>
    <xdr:to>
      <xdr:col>3</xdr:col>
      <xdr:colOff>514350</xdr:colOff>
      <xdr:row>45</xdr:row>
      <xdr:rowOff>476250</xdr:rowOff>
    </xdr:to>
    <xdr:pic>
      <xdr:nvPicPr>
        <xdr:cNvPr id="21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33825" y="9972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54</xdr:row>
      <xdr:rowOff>279400</xdr:rowOff>
    </xdr:from>
    <xdr:to>
      <xdr:col>3</xdr:col>
      <xdr:colOff>196850</xdr:colOff>
      <xdr:row>54</xdr:row>
      <xdr:rowOff>498475</xdr:rowOff>
    </xdr:to>
    <xdr:pic>
      <xdr:nvPicPr>
        <xdr:cNvPr id="217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54</xdr:row>
      <xdr:rowOff>257175</xdr:rowOff>
    </xdr:from>
    <xdr:to>
      <xdr:col>3</xdr:col>
      <xdr:colOff>514350</xdr:colOff>
      <xdr:row>54</xdr:row>
      <xdr:rowOff>476250</xdr:rowOff>
    </xdr:to>
    <xdr:pic>
      <xdr:nvPicPr>
        <xdr:cNvPr id="21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33825" y="9972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66</xdr:row>
      <xdr:rowOff>279400</xdr:rowOff>
    </xdr:from>
    <xdr:to>
      <xdr:col>3</xdr:col>
      <xdr:colOff>196850</xdr:colOff>
      <xdr:row>66</xdr:row>
      <xdr:rowOff>498475</xdr:rowOff>
    </xdr:to>
    <xdr:pic>
      <xdr:nvPicPr>
        <xdr:cNvPr id="21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66</xdr:row>
      <xdr:rowOff>257175</xdr:rowOff>
    </xdr:from>
    <xdr:to>
      <xdr:col>3</xdr:col>
      <xdr:colOff>514350</xdr:colOff>
      <xdr:row>66</xdr:row>
      <xdr:rowOff>476250</xdr:rowOff>
    </xdr:to>
    <xdr:pic>
      <xdr:nvPicPr>
        <xdr:cNvPr id="21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49174854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75</xdr:row>
      <xdr:rowOff>279400</xdr:rowOff>
    </xdr:from>
    <xdr:to>
      <xdr:col>3</xdr:col>
      <xdr:colOff>196850</xdr:colOff>
      <xdr:row>75</xdr:row>
      <xdr:rowOff>498475</xdr:rowOff>
    </xdr:to>
    <xdr:pic>
      <xdr:nvPicPr>
        <xdr:cNvPr id="21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75</xdr:row>
      <xdr:rowOff>257175</xdr:rowOff>
    </xdr:from>
    <xdr:to>
      <xdr:col>3</xdr:col>
      <xdr:colOff>514350</xdr:colOff>
      <xdr:row>75</xdr:row>
      <xdr:rowOff>476250</xdr:rowOff>
    </xdr:to>
    <xdr:pic>
      <xdr:nvPicPr>
        <xdr:cNvPr id="21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33825" y="9972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21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83</xdr:row>
      <xdr:rowOff>257175</xdr:rowOff>
    </xdr:from>
    <xdr:to>
      <xdr:col>3</xdr:col>
      <xdr:colOff>514350</xdr:colOff>
      <xdr:row>83</xdr:row>
      <xdr:rowOff>476250</xdr:rowOff>
    </xdr:to>
    <xdr:pic>
      <xdr:nvPicPr>
        <xdr:cNvPr id="21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33825" y="9972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92</xdr:row>
      <xdr:rowOff>279400</xdr:rowOff>
    </xdr:from>
    <xdr:to>
      <xdr:col>3</xdr:col>
      <xdr:colOff>196850</xdr:colOff>
      <xdr:row>92</xdr:row>
      <xdr:rowOff>498475</xdr:rowOff>
    </xdr:to>
    <xdr:pic>
      <xdr:nvPicPr>
        <xdr:cNvPr id="218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92</xdr:row>
      <xdr:rowOff>257175</xdr:rowOff>
    </xdr:from>
    <xdr:to>
      <xdr:col>3</xdr:col>
      <xdr:colOff>514350</xdr:colOff>
      <xdr:row>92</xdr:row>
      <xdr:rowOff>476250</xdr:rowOff>
    </xdr:to>
    <xdr:pic>
      <xdr:nvPicPr>
        <xdr:cNvPr id="21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33825" y="9972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103</xdr:row>
      <xdr:rowOff>279400</xdr:rowOff>
    </xdr:from>
    <xdr:to>
      <xdr:col>3</xdr:col>
      <xdr:colOff>196850</xdr:colOff>
      <xdr:row>103</xdr:row>
      <xdr:rowOff>498475</xdr:rowOff>
    </xdr:to>
    <xdr:pic>
      <xdr:nvPicPr>
        <xdr:cNvPr id="218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103</xdr:row>
      <xdr:rowOff>257175</xdr:rowOff>
    </xdr:from>
    <xdr:to>
      <xdr:col>3</xdr:col>
      <xdr:colOff>514350</xdr:colOff>
      <xdr:row>103</xdr:row>
      <xdr:rowOff>476250</xdr:rowOff>
    </xdr:to>
    <xdr:pic>
      <xdr:nvPicPr>
        <xdr:cNvPr id="21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33825" y="9972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21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112</xdr:row>
      <xdr:rowOff>257175</xdr:rowOff>
    </xdr:from>
    <xdr:to>
      <xdr:col>3</xdr:col>
      <xdr:colOff>514350</xdr:colOff>
      <xdr:row>112</xdr:row>
      <xdr:rowOff>476250</xdr:rowOff>
    </xdr:to>
    <xdr:pic>
      <xdr:nvPicPr>
        <xdr:cNvPr id="21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33825" y="9972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219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121</xdr:row>
      <xdr:rowOff>257175</xdr:rowOff>
    </xdr:from>
    <xdr:to>
      <xdr:col>3</xdr:col>
      <xdr:colOff>514350</xdr:colOff>
      <xdr:row>121</xdr:row>
      <xdr:rowOff>476250</xdr:rowOff>
    </xdr:to>
    <xdr:pic>
      <xdr:nvPicPr>
        <xdr:cNvPr id="21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33825" y="9972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219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4900" y="9994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130</xdr:row>
      <xdr:rowOff>257175</xdr:rowOff>
    </xdr:from>
    <xdr:to>
      <xdr:col>3</xdr:col>
      <xdr:colOff>514350</xdr:colOff>
      <xdr:row>130</xdr:row>
      <xdr:rowOff>476250</xdr:rowOff>
    </xdr:to>
    <xdr:pic>
      <xdr:nvPicPr>
        <xdr:cNvPr id="21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33825" y="9972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21</xdr:row>
      <xdr:rowOff>279400</xdr:rowOff>
    </xdr:from>
    <xdr:to>
      <xdr:col>10</xdr:col>
      <xdr:colOff>196850</xdr:colOff>
      <xdr:row>21</xdr:row>
      <xdr:rowOff>498475</xdr:rowOff>
    </xdr:to>
    <xdr:pic>
      <xdr:nvPicPr>
        <xdr:cNvPr id="220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21</xdr:row>
      <xdr:rowOff>257175</xdr:rowOff>
    </xdr:from>
    <xdr:to>
      <xdr:col>10</xdr:col>
      <xdr:colOff>514350</xdr:colOff>
      <xdr:row>21</xdr:row>
      <xdr:rowOff>476250</xdr:rowOff>
    </xdr:to>
    <xdr:pic>
      <xdr:nvPicPr>
        <xdr:cNvPr id="22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32</xdr:row>
      <xdr:rowOff>279400</xdr:rowOff>
    </xdr:from>
    <xdr:to>
      <xdr:col>10</xdr:col>
      <xdr:colOff>196850</xdr:colOff>
      <xdr:row>32</xdr:row>
      <xdr:rowOff>498475</xdr:rowOff>
    </xdr:to>
    <xdr:pic>
      <xdr:nvPicPr>
        <xdr:cNvPr id="220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32</xdr:row>
      <xdr:rowOff>257175</xdr:rowOff>
    </xdr:from>
    <xdr:to>
      <xdr:col>10</xdr:col>
      <xdr:colOff>514350</xdr:colOff>
      <xdr:row>32</xdr:row>
      <xdr:rowOff>476250</xdr:rowOff>
    </xdr:to>
    <xdr:pic>
      <xdr:nvPicPr>
        <xdr:cNvPr id="22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45</xdr:row>
      <xdr:rowOff>279400</xdr:rowOff>
    </xdr:from>
    <xdr:to>
      <xdr:col>10</xdr:col>
      <xdr:colOff>196850</xdr:colOff>
      <xdr:row>45</xdr:row>
      <xdr:rowOff>498475</xdr:rowOff>
    </xdr:to>
    <xdr:pic>
      <xdr:nvPicPr>
        <xdr:cNvPr id="220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45</xdr:row>
      <xdr:rowOff>257175</xdr:rowOff>
    </xdr:from>
    <xdr:to>
      <xdr:col>10</xdr:col>
      <xdr:colOff>514350</xdr:colOff>
      <xdr:row>45</xdr:row>
      <xdr:rowOff>476250</xdr:rowOff>
    </xdr:to>
    <xdr:pic>
      <xdr:nvPicPr>
        <xdr:cNvPr id="22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54</xdr:row>
      <xdr:rowOff>279400</xdr:rowOff>
    </xdr:from>
    <xdr:to>
      <xdr:col>10</xdr:col>
      <xdr:colOff>196850</xdr:colOff>
      <xdr:row>54</xdr:row>
      <xdr:rowOff>498475</xdr:rowOff>
    </xdr:to>
    <xdr:pic>
      <xdr:nvPicPr>
        <xdr:cNvPr id="22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54</xdr:row>
      <xdr:rowOff>257175</xdr:rowOff>
    </xdr:from>
    <xdr:to>
      <xdr:col>10</xdr:col>
      <xdr:colOff>514350</xdr:colOff>
      <xdr:row>54</xdr:row>
      <xdr:rowOff>476250</xdr:rowOff>
    </xdr:to>
    <xdr:pic>
      <xdr:nvPicPr>
        <xdr:cNvPr id="22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66</xdr:row>
      <xdr:rowOff>279400</xdr:rowOff>
    </xdr:from>
    <xdr:to>
      <xdr:col>10</xdr:col>
      <xdr:colOff>196850</xdr:colOff>
      <xdr:row>66</xdr:row>
      <xdr:rowOff>498475</xdr:rowOff>
    </xdr:to>
    <xdr:pic>
      <xdr:nvPicPr>
        <xdr:cNvPr id="220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66</xdr:row>
      <xdr:rowOff>257175</xdr:rowOff>
    </xdr:from>
    <xdr:to>
      <xdr:col>10</xdr:col>
      <xdr:colOff>514350</xdr:colOff>
      <xdr:row>66</xdr:row>
      <xdr:rowOff>476250</xdr:rowOff>
    </xdr:to>
    <xdr:pic>
      <xdr:nvPicPr>
        <xdr:cNvPr id="22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75</xdr:row>
      <xdr:rowOff>279400</xdr:rowOff>
    </xdr:from>
    <xdr:to>
      <xdr:col>10</xdr:col>
      <xdr:colOff>196850</xdr:colOff>
      <xdr:row>75</xdr:row>
      <xdr:rowOff>498475</xdr:rowOff>
    </xdr:to>
    <xdr:pic>
      <xdr:nvPicPr>
        <xdr:cNvPr id="22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75</xdr:row>
      <xdr:rowOff>257175</xdr:rowOff>
    </xdr:from>
    <xdr:to>
      <xdr:col>10</xdr:col>
      <xdr:colOff>514350</xdr:colOff>
      <xdr:row>75</xdr:row>
      <xdr:rowOff>476250</xdr:rowOff>
    </xdr:to>
    <xdr:pic>
      <xdr:nvPicPr>
        <xdr:cNvPr id="22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83</xdr:row>
      <xdr:rowOff>279400</xdr:rowOff>
    </xdr:from>
    <xdr:to>
      <xdr:col>10</xdr:col>
      <xdr:colOff>196850</xdr:colOff>
      <xdr:row>83</xdr:row>
      <xdr:rowOff>498475</xdr:rowOff>
    </xdr:to>
    <xdr:pic>
      <xdr:nvPicPr>
        <xdr:cNvPr id="221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83</xdr:row>
      <xdr:rowOff>257175</xdr:rowOff>
    </xdr:from>
    <xdr:to>
      <xdr:col>10</xdr:col>
      <xdr:colOff>514350</xdr:colOff>
      <xdr:row>83</xdr:row>
      <xdr:rowOff>476250</xdr:rowOff>
    </xdr:to>
    <xdr:pic>
      <xdr:nvPicPr>
        <xdr:cNvPr id="22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92</xdr:row>
      <xdr:rowOff>279400</xdr:rowOff>
    </xdr:from>
    <xdr:to>
      <xdr:col>10</xdr:col>
      <xdr:colOff>196850</xdr:colOff>
      <xdr:row>92</xdr:row>
      <xdr:rowOff>498475</xdr:rowOff>
    </xdr:to>
    <xdr:pic>
      <xdr:nvPicPr>
        <xdr:cNvPr id="221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92</xdr:row>
      <xdr:rowOff>257175</xdr:rowOff>
    </xdr:from>
    <xdr:to>
      <xdr:col>10</xdr:col>
      <xdr:colOff>514350</xdr:colOff>
      <xdr:row>92</xdr:row>
      <xdr:rowOff>476250</xdr:rowOff>
    </xdr:to>
    <xdr:pic>
      <xdr:nvPicPr>
        <xdr:cNvPr id="22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103</xdr:row>
      <xdr:rowOff>279400</xdr:rowOff>
    </xdr:from>
    <xdr:to>
      <xdr:col>10</xdr:col>
      <xdr:colOff>196850</xdr:colOff>
      <xdr:row>103</xdr:row>
      <xdr:rowOff>498475</xdr:rowOff>
    </xdr:to>
    <xdr:pic>
      <xdr:nvPicPr>
        <xdr:cNvPr id="221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103</xdr:row>
      <xdr:rowOff>257175</xdr:rowOff>
    </xdr:from>
    <xdr:to>
      <xdr:col>10</xdr:col>
      <xdr:colOff>514350</xdr:colOff>
      <xdr:row>103</xdr:row>
      <xdr:rowOff>476250</xdr:rowOff>
    </xdr:to>
    <xdr:pic>
      <xdr:nvPicPr>
        <xdr:cNvPr id="22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112</xdr:row>
      <xdr:rowOff>279400</xdr:rowOff>
    </xdr:from>
    <xdr:to>
      <xdr:col>10</xdr:col>
      <xdr:colOff>196850</xdr:colOff>
      <xdr:row>112</xdr:row>
      <xdr:rowOff>498475</xdr:rowOff>
    </xdr:to>
    <xdr:pic>
      <xdr:nvPicPr>
        <xdr:cNvPr id="22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112</xdr:row>
      <xdr:rowOff>257175</xdr:rowOff>
    </xdr:from>
    <xdr:to>
      <xdr:col>10</xdr:col>
      <xdr:colOff>514350</xdr:colOff>
      <xdr:row>112</xdr:row>
      <xdr:rowOff>476250</xdr:rowOff>
    </xdr:to>
    <xdr:pic>
      <xdr:nvPicPr>
        <xdr:cNvPr id="22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121</xdr:row>
      <xdr:rowOff>279400</xdr:rowOff>
    </xdr:from>
    <xdr:to>
      <xdr:col>10</xdr:col>
      <xdr:colOff>196850</xdr:colOff>
      <xdr:row>121</xdr:row>
      <xdr:rowOff>498475</xdr:rowOff>
    </xdr:to>
    <xdr:pic>
      <xdr:nvPicPr>
        <xdr:cNvPr id="222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121</xdr:row>
      <xdr:rowOff>257175</xdr:rowOff>
    </xdr:from>
    <xdr:to>
      <xdr:col>10</xdr:col>
      <xdr:colOff>514350</xdr:colOff>
      <xdr:row>121</xdr:row>
      <xdr:rowOff>476250</xdr:rowOff>
    </xdr:to>
    <xdr:pic>
      <xdr:nvPicPr>
        <xdr:cNvPr id="22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130</xdr:row>
      <xdr:rowOff>279400</xdr:rowOff>
    </xdr:from>
    <xdr:to>
      <xdr:col>10</xdr:col>
      <xdr:colOff>196850</xdr:colOff>
      <xdr:row>130</xdr:row>
      <xdr:rowOff>498475</xdr:rowOff>
    </xdr:to>
    <xdr:pic>
      <xdr:nvPicPr>
        <xdr:cNvPr id="22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130</xdr:row>
      <xdr:rowOff>257175</xdr:rowOff>
    </xdr:from>
    <xdr:to>
      <xdr:col>10</xdr:col>
      <xdr:colOff>514350</xdr:colOff>
      <xdr:row>130</xdr:row>
      <xdr:rowOff>476250</xdr:rowOff>
    </xdr:to>
    <xdr:pic>
      <xdr:nvPicPr>
        <xdr:cNvPr id="22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139</xdr:row>
      <xdr:rowOff>279400</xdr:rowOff>
    </xdr:from>
    <xdr:to>
      <xdr:col>10</xdr:col>
      <xdr:colOff>196850</xdr:colOff>
      <xdr:row>139</xdr:row>
      <xdr:rowOff>498475</xdr:rowOff>
    </xdr:to>
    <xdr:pic>
      <xdr:nvPicPr>
        <xdr:cNvPr id="22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139</xdr:row>
      <xdr:rowOff>257175</xdr:rowOff>
    </xdr:from>
    <xdr:to>
      <xdr:col>10</xdr:col>
      <xdr:colOff>514350</xdr:colOff>
      <xdr:row>139</xdr:row>
      <xdr:rowOff>476250</xdr:rowOff>
    </xdr:to>
    <xdr:pic>
      <xdr:nvPicPr>
        <xdr:cNvPr id="22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151</xdr:row>
      <xdr:rowOff>279400</xdr:rowOff>
    </xdr:from>
    <xdr:to>
      <xdr:col>10</xdr:col>
      <xdr:colOff>196850</xdr:colOff>
      <xdr:row>151</xdr:row>
      <xdr:rowOff>498475</xdr:rowOff>
    </xdr:to>
    <xdr:pic>
      <xdr:nvPicPr>
        <xdr:cNvPr id="22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151</xdr:row>
      <xdr:rowOff>257175</xdr:rowOff>
    </xdr:from>
    <xdr:to>
      <xdr:col>10</xdr:col>
      <xdr:colOff>514350</xdr:colOff>
      <xdr:row>151</xdr:row>
      <xdr:rowOff>476250</xdr:rowOff>
    </xdr:to>
    <xdr:pic>
      <xdr:nvPicPr>
        <xdr:cNvPr id="22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160</xdr:row>
      <xdr:rowOff>279400</xdr:rowOff>
    </xdr:from>
    <xdr:to>
      <xdr:col>10</xdr:col>
      <xdr:colOff>196850</xdr:colOff>
      <xdr:row>160</xdr:row>
      <xdr:rowOff>498475</xdr:rowOff>
    </xdr:to>
    <xdr:pic>
      <xdr:nvPicPr>
        <xdr:cNvPr id="22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160</xdr:row>
      <xdr:rowOff>257175</xdr:rowOff>
    </xdr:from>
    <xdr:to>
      <xdr:col>10</xdr:col>
      <xdr:colOff>514350</xdr:colOff>
      <xdr:row>160</xdr:row>
      <xdr:rowOff>476250</xdr:rowOff>
    </xdr:to>
    <xdr:pic>
      <xdr:nvPicPr>
        <xdr:cNvPr id="22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169</xdr:row>
      <xdr:rowOff>279400</xdr:rowOff>
    </xdr:from>
    <xdr:to>
      <xdr:col>10</xdr:col>
      <xdr:colOff>196850</xdr:colOff>
      <xdr:row>169</xdr:row>
      <xdr:rowOff>498475</xdr:rowOff>
    </xdr:to>
    <xdr:pic>
      <xdr:nvPicPr>
        <xdr:cNvPr id="22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169</xdr:row>
      <xdr:rowOff>257175</xdr:rowOff>
    </xdr:from>
    <xdr:to>
      <xdr:col>10</xdr:col>
      <xdr:colOff>514350</xdr:colOff>
      <xdr:row>169</xdr:row>
      <xdr:rowOff>476250</xdr:rowOff>
    </xdr:to>
    <xdr:pic>
      <xdr:nvPicPr>
        <xdr:cNvPr id="22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170</xdr:row>
      <xdr:rowOff>0</xdr:rowOff>
    </xdr:from>
    <xdr:to>
      <xdr:col>10</xdr:col>
      <xdr:colOff>196850</xdr:colOff>
      <xdr:row>170</xdr:row>
      <xdr:rowOff>0</xdr:rowOff>
    </xdr:to>
    <xdr:pic>
      <xdr:nvPicPr>
        <xdr:cNvPr id="22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178</xdr:row>
      <xdr:rowOff>279400</xdr:rowOff>
    </xdr:from>
    <xdr:to>
      <xdr:col>10</xdr:col>
      <xdr:colOff>196850</xdr:colOff>
      <xdr:row>178</xdr:row>
      <xdr:rowOff>498475</xdr:rowOff>
    </xdr:to>
    <xdr:pic>
      <xdr:nvPicPr>
        <xdr:cNvPr id="22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178</xdr:row>
      <xdr:rowOff>257175</xdr:rowOff>
    </xdr:from>
    <xdr:to>
      <xdr:col>10</xdr:col>
      <xdr:colOff>514350</xdr:colOff>
      <xdr:row>178</xdr:row>
      <xdr:rowOff>476250</xdr:rowOff>
    </xdr:to>
    <xdr:pic>
      <xdr:nvPicPr>
        <xdr:cNvPr id="22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187</xdr:row>
      <xdr:rowOff>279400</xdr:rowOff>
    </xdr:from>
    <xdr:to>
      <xdr:col>10</xdr:col>
      <xdr:colOff>196850</xdr:colOff>
      <xdr:row>187</xdr:row>
      <xdr:rowOff>498475</xdr:rowOff>
    </xdr:to>
    <xdr:pic>
      <xdr:nvPicPr>
        <xdr:cNvPr id="22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187</xdr:row>
      <xdr:rowOff>257175</xdr:rowOff>
    </xdr:from>
    <xdr:to>
      <xdr:col>10</xdr:col>
      <xdr:colOff>514350</xdr:colOff>
      <xdr:row>187</xdr:row>
      <xdr:rowOff>476250</xdr:rowOff>
    </xdr:to>
    <xdr:pic>
      <xdr:nvPicPr>
        <xdr:cNvPr id="22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195</xdr:row>
      <xdr:rowOff>279400</xdr:rowOff>
    </xdr:from>
    <xdr:to>
      <xdr:col>10</xdr:col>
      <xdr:colOff>196850</xdr:colOff>
      <xdr:row>195</xdr:row>
      <xdr:rowOff>498475</xdr:rowOff>
    </xdr:to>
    <xdr:pic>
      <xdr:nvPicPr>
        <xdr:cNvPr id="22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195</xdr:row>
      <xdr:rowOff>257175</xdr:rowOff>
    </xdr:from>
    <xdr:to>
      <xdr:col>10</xdr:col>
      <xdr:colOff>514350</xdr:colOff>
      <xdr:row>195</xdr:row>
      <xdr:rowOff>476250</xdr:rowOff>
    </xdr:to>
    <xdr:pic>
      <xdr:nvPicPr>
        <xdr:cNvPr id="22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208</xdr:row>
      <xdr:rowOff>279400</xdr:rowOff>
    </xdr:from>
    <xdr:to>
      <xdr:col>10</xdr:col>
      <xdr:colOff>196850</xdr:colOff>
      <xdr:row>208</xdr:row>
      <xdr:rowOff>498475</xdr:rowOff>
    </xdr:to>
    <xdr:pic>
      <xdr:nvPicPr>
        <xdr:cNvPr id="224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208</xdr:row>
      <xdr:rowOff>257175</xdr:rowOff>
    </xdr:from>
    <xdr:to>
      <xdr:col>10</xdr:col>
      <xdr:colOff>514350</xdr:colOff>
      <xdr:row>208</xdr:row>
      <xdr:rowOff>476250</xdr:rowOff>
    </xdr:to>
    <xdr:pic>
      <xdr:nvPicPr>
        <xdr:cNvPr id="22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217</xdr:row>
      <xdr:rowOff>279400</xdr:rowOff>
    </xdr:from>
    <xdr:to>
      <xdr:col>10</xdr:col>
      <xdr:colOff>196850</xdr:colOff>
      <xdr:row>217</xdr:row>
      <xdr:rowOff>498475</xdr:rowOff>
    </xdr:to>
    <xdr:pic>
      <xdr:nvPicPr>
        <xdr:cNvPr id="22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217</xdr:row>
      <xdr:rowOff>257175</xdr:rowOff>
    </xdr:from>
    <xdr:to>
      <xdr:col>10</xdr:col>
      <xdr:colOff>514350</xdr:colOff>
      <xdr:row>217</xdr:row>
      <xdr:rowOff>476250</xdr:rowOff>
    </xdr:to>
    <xdr:pic>
      <xdr:nvPicPr>
        <xdr:cNvPr id="22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227</xdr:row>
      <xdr:rowOff>279400</xdr:rowOff>
    </xdr:from>
    <xdr:to>
      <xdr:col>10</xdr:col>
      <xdr:colOff>196850</xdr:colOff>
      <xdr:row>227</xdr:row>
      <xdr:rowOff>498475</xdr:rowOff>
    </xdr:to>
    <xdr:pic>
      <xdr:nvPicPr>
        <xdr:cNvPr id="225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227</xdr:row>
      <xdr:rowOff>257175</xdr:rowOff>
    </xdr:from>
    <xdr:to>
      <xdr:col>10</xdr:col>
      <xdr:colOff>514350</xdr:colOff>
      <xdr:row>227</xdr:row>
      <xdr:rowOff>476250</xdr:rowOff>
    </xdr:to>
    <xdr:pic>
      <xdr:nvPicPr>
        <xdr:cNvPr id="22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236</xdr:row>
      <xdr:rowOff>279400</xdr:rowOff>
    </xdr:from>
    <xdr:to>
      <xdr:col>10</xdr:col>
      <xdr:colOff>196850</xdr:colOff>
      <xdr:row>236</xdr:row>
      <xdr:rowOff>498475</xdr:rowOff>
    </xdr:to>
    <xdr:pic>
      <xdr:nvPicPr>
        <xdr:cNvPr id="225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236</xdr:row>
      <xdr:rowOff>257175</xdr:rowOff>
    </xdr:from>
    <xdr:to>
      <xdr:col>10</xdr:col>
      <xdr:colOff>514350</xdr:colOff>
      <xdr:row>236</xdr:row>
      <xdr:rowOff>476250</xdr:rowOff>
    </xdr:to>
    <xdr:pic>
      <xdr:nvPicPr>
        <xdr:cNvPr id="22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245</xdr:row>
      <xdr:rowOff>279400</xdr:rowOff>
    </xdr:from>
    <xdr:to>
      <xdr:col>10</xdr:col>
      <xdr:colOff>196850</xdr:colOff>
      <xdr:row>245</xdr:row>
      <xdr:rowOff>498475</xdr:rowOff>
    </xdr:to>
    <xdr:pic>
      <xdr:nvPicPr>
        <xdr:cNvPr id="225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245</xdr:row>
      <xdr:rowOff>257175</xdr:rowOff>
    </xdr:from>
    <xdr:to>
      <xdr:col>10</xdr:col>
      <xdr:colOff>514350</xdr:colOff>
      <xdr:row>245</xdr:row>
      <xdr:rowOff>476250</xdr:rowOff>
    </xdr:to>
    <xdr:pic>
      <xdr:nvPicPr>
        <xdr:cNvPr id="22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254</xdr:row>
      <xdr:rowOff>279400</xdr:rowOff>
    </xdr:from>
    <xdr:to>
      <xdr:col>10</xdr:col>
      <xdr:colOff>196850</xdr:colOff>
      <xdr:row>254</xdr:row>
      <xdr:rowOff>498475</xdr:rowOff>
    </xdr:to>
    <xdr:pic>
      <xdr:nvPicPr>
        <xdr:cNvPr id="22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254</xdr:row>
      <xdr:rowOff>257175</xdr:rowOff>
    </xdr:from>
    <xdr:to>
      <xdr:col>10</xdr:col>
      <xdr:colOff>514350</xdr:colOff>
      <xdr:row>254</xdr:row>
      <xdr:rowOff>476250</xdr:rowOff>
    </xdr:to>
    <xdr:pic>
      <xdr:nvPicPr>
        <xdr:cNvPr id="22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266</xdr:row>
      <xdr:rowOff>279400</xdr:rowOff>
    </xdr:from>
    <xdr:to>
      <xdr:col>10</xdr:col>
      <xdr:colOff>196850</xdr:colOff>
      <xdr:row>266</xdr:row>
      <xdr:rowOff>498475</xdr:rowOff>
    </xdr:to>
    <xdr:pic>
      <xdr:nvPicPr>
        <xdr:cNvPr id="226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266</xdr:row>
      <xdr:rowOff>257175</xdr:rowOff>
    </xdr:from>
    <xdr:to>
      <xdr:col>10</xdr:col>
      <xdr:colOff>514350</xdr:colOff>
      <xdr:row>266</xdr:row>
      <xdr:rowOff>476250</xdr:rowOff>
    </xdr:to>
    <xdr:pic>
      <xdr:nvPicPr>
        <xdr:cNvPr id="22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278</xdr:row>
      <xdr:rowOff>279400</xdr:rowOff>
    </xdr:from>
    <xdr:to>
      <xdr:col>10</xdr:col>
      <xdr:colOff>196850</xdr:colOff>
      <xdr:row>278</xdr:row>
      <xdr:rowOff>498475</xdr:rowOff>
    </xdr:to>
    <xdr:pic>
      <xdr:nvPicPr>
        <xdr:cNvPr id="22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278</xdr:row>
      <xdr:rowOff>257175</xdr:rowOff>
    </xdr:from>
    <xdr:to>
      <xdr:col>10</xdr:col>
      <xdr:colOff>514350</xdr:colOff>
      <xdr:row>278</xdr:row>
      <xdr:rowOff>476250</xdr:rowOff>
    </xdr:to>
    <xdr:pic>
      <xdr:nvPicPr>
        <xdr:cNvPr id="22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287</xdr:row>
      <xdr:rowOff>279400</xdr:rowOff>
    </xdr:from>
    <xdr:to>
      <xdr:col>10</xdr:col>
      <xdr:colOff>196850</xdr:colOff>
      <xdr:row>287</xdr:row>
      <xdr:rowOff>498475</xdr:rowOff>
    </xdr:to>
    <xdr:pic>
      <xdr:nvPicPr>
        <xdr:cNvPr id="22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287</xdr:row>
      <xdr:rowOff>257175</xdr:rowOff>
    </xdr:from>
    <xdr:to>
      <xdr:col>10</xdr:col>
      <xdr:colOff>514350</xdr:colOff>
      <xdr:row>287</xdr:row>
      <xdr:rowOff>476250</xdr:rowOff>
    </xdr:to>
    <xdr:pic>
      <xdr:nvPicPr>
        <xdr:cNvPr id="22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296</xdr:row>
      <xdr:rowOff>279400</xdr:rowOff>
    </xdr:from>
    <xdr:to>
      <xdr:col>10</xdr:col>
      <xdr:colOff>196850</xdr:colOff>
      <xdr:row>296</xdr:row>
      <xdr:rowOff>498475</xdr:rowOff>
    </xdr:to>
    <xdr:pic>
      <xdr:nvPicPr>
        <xdr:cNvPr id="226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296</xdr:row>
      <xdr:rowOff>257175</xdr:rowOff>
    </xdr:from>
    <xdr:to>
      <xdr:col>10</xdr:col>
      <xdr:colOff>514350</xdr:colOff>
      <xdr:row>296</xdr:row>
      <xdr:rowOff>476250</xdr:rowOff>
    </xdr:to>
    <xdr:pic>
      <xdr:nvPicPr>
        <xdr:cNvPr id="22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307</xdr:row>
      <xdr:rowOff>279400</xdr:rowOff>
    </xdr:from>
    <xdr:to>
      <xdr:col>10</xdr:col>
      <xdr:colOff>196850</xdr:colOff>
      <xdr:row>307</xdr:row>
      <xdr:rowOff>498475</xdr:rowOff>
    </xdr:to>
    <xdr:pic>
      <xdr:nvPicPr>
        <xdr:cNvPr id="226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307</xdr:row>
      <xdr:rowOff>257175</xdr:rowOff>
    </xdr:from>
    <xdr:to>
      <xdr:col>10</xdr:col>
      <xdr:colOff>514350</xdr:colOff>
      <xdr:row>307</xdr:row>
      <xdr:rowOff>476250</xdr:rowOff>
    </xdr:to>
    <xdr:pic>
      <xdr:nvPicPr>
        <xdr:cNvPr id="22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316</xdr:row>
      <xdr:rowOff>279400</xdr:rowOff>
    </xdr:from>
    <xdr:to>
      <xdr:col>10</xdr:col>
      <xdr:colOff>196850</xdr:colOff>
      <xdr:row>316</xdr:row>
      <xdr:rowOff>498475</xdr:rowOff>
    </xdr:to>
    <xdr:pic>
      <xdr:nvPicPr>
        <xdr:cNvPr id="227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316</xdr:row>
      <xdr:rowOff>257175</xdr:rowOff>
    </xdr:from>
    <xdr:to>
      <xdr:col>10</xdr:col>
      <xdr:colOff>514350</xdr:colOff>
      <xdr:row>316</xdr:row>
      <xdr:rowOff>476250</xdr:rowOff>
    </xdr:to>
    <xdr:pic>
      <xdr:nvPicPr>
        <xdr:cNvPr id="22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325</xdr:row>
      <xdr:rowOff>279400</xdr:rowOff>
    </xdr:from>
    <xdr:to>
      <xdr:col>10</xdr:col>
      <xdr:colOff>196850</xdr:colOff>
      <xdr:row>325</xdr:row>
      <xdr:rowOff>498475</xdr:rowOff>
    </xdr:to>
    <xdr:pic>
      <xdr:nvPicPr>
        <xdr:cNvPr id="227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325</xdr:row>
      <xdr:rowOff>257175</xdr:rowOff>
    </xdr:from>
    <xdr:to>
      <xdr:col>10</xdr:col>
      <xdr:colOff>514350</xdr:colOff>
      <xdr:row>325</xdr:row>
      <xdr:rowOff>476250</xdr:rowOff>
    </xdr:to>
    <xdr:pic>
      <xdr:nvPicPr>
        <xdr:cNvPr id="22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334</xdr:row>
      <xdr:rowOff>279400</xdr:rowOff>
    </xdr:from>
    <xdr:to>
      <xdr:col>10</xdr:col>
      <xdr:colOff>196850</xdr:colOff>
      <xdr:row>334</xdr:row>
      <xdr:rowOff>498475</xdr:rowOff>
    </xdr:to>
    <xdr:pic>
      <xdr:nvPicPr>
        <xdr:cNvPr id="227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334</xdr:row>
      <xdr:rowOff>257175</xdr:rowOff>
    </xdr:from>
    <xdr:to>
      <xdr:col>10</xdr:col>
      <xdr:colOff>514350</xdr:colOff>
      <xdr:row>334</xdr:row>
      <xdr:rowOff>476250</xdr:rowOff>
    </xdr:to>
    <xdr:pic>
      <xdr:nvPicPr>
        <xdr:cNvPr id="22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343</xdr:row>
      <xdr:rowOff>279400</xdr:rowOff>
    </xdr:from>
    <xdr:to>
      <xdr:col>10</xdr:col>
      <xdr:colOff>196850</xdr:colOff>
      <xdr:row>343</xdr:row>
      <xdr:rowOff>498475</xdr:rowOff>
    </xdr:to>
    <xdr:pic>
      <xdr:nvPicPr>
        <xdr:cNvPr id="227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343</xdr:row>
      <xdr:rowOff>257175</xdr:rowOff>
    </xdr:from>
    <xdr:to>
      <xdr:col>10</xdr:col>
      <xdr:colOff>514350</xdr:colOff>
      <xdr:row>343</xdr:row>
      <xdr:rowOff>476250</xdr:rowOff>
    </xdr:to>
    <xdr:pic>
      <xdr:nvPicPr>
        <xdr:cNvPr id="22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352</xdr:row>
      <xdr:rowOff>279400</xdr:rowOff>
    </xdr:from>
    <xdr:to>
      <xdr:col>10</xdr:col>
      <xdr:colOff>196850</xdr:colOff>
      <xdr:row>352</xdr:row>
      <xdr:rowOff>498475</xdr:rowOff>
    </xdr:to>
    <xdr:pic>
      <xdr:nvPicPr>
        <xdr:cNvPr id="227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352</xdr:row>
      <xdr:rowOff>257175</xdr:rowOff>
    </xdr:from>
    <xdr:to>
      <xdr:col>10</xdr:col>
      <xdr:colOff>514350</xdr:colOff>
      <xdr:row>352</xdr:row>
      <xdr:rowOff>476250</xdr:rowOff>
    </xdr:to>
    <xdr:pic>
      <xdr:nvPicPr>
        <xdr:cNvPr id="22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361</xdr:row>
      <xdr:rowOff>279400</xdr:rowOff>
    </xdr:from>
    <xdr:to>
      <xdr:col>10</xdr:col>
      <xdr:colOff>196850</xdr:colOff>
      <xdr:row>361</xdr:row>
      <xdr:rowOff>498475</xdr:rowOff>
    </xdr:to>
    <xdr:pic>
      <xdr:nvPicPr>
        <xdr:cNvPr id="22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361</xdr:row>
      <xdr:rowOff>257175</xdr:rowOff>
    </xdr:from>
    <xdr:to>
      <xdr:col>10</xdr:col>
      <xdr:colOff>514350</xdr:colOff>
      <xdr:row>361</xdr:row>
      <xdr:rowOff>476250</xdr:rowOff>
    </xdr:to>
    <xdr:pic>
      <xdr:nvPicPr>
        <xdr:cNvPr id="22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370</xdr:row>
      <xdr:rowOff>279400</xdr:rowOff>
    </xdr:from>
    <xdr:to>
      <xdr:col>10</xdr:col>
      <xdr:colOff>196850</xdr:colOff>
      <xdr:row>370</xdr:row>
      <xdr:rowOff>498475</xdr:rowOff>
    </xdr:to>
    <xdr:pic>
      <xdr:nvPicPr>
        <xdr:cNvPr id="22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370</xdr:row>
      <xdr:rowOff>257175</xdr:rowOff>
    </xdr:from>
    <xdr:to>
      <xdr:col>10</xdr:col>
      <xdr:colOff>514350</xdr:colOff>
      <xdr:row>370</xdr:row>
      <xdr:rowOff>476250</xdr:rowOff>
    </xdr:to>
    <xdr:pic>
      <xdr:nvPicPr>
        <xdr:cNvPr id="22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379</xdr:row>
      <xdr:rowOff>279400</xdr:rowOff>
    </xdr:from>
    <xdr:to>
      <xdr:col>10</xdr:col>
      <xdr:colOff>196850</xdr:colOff>
      <xdr:row>379</xdr:row>
      <xdr:rowOff>498475</xdr:rowOff>
    </xdr:to>
    <xdr:pic>
      <xdr:nvPicPr>
        <xdr:cNvPr id="22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379</xdr:row>
      <xdr:rowOff>257175</xdr:rowOff>
    </xdr:from>
    <xdr:to>
      <xdr:col>10</xdr:col>
      <xdr:colOff>514350</xdr:colOff>
      <xdr:row>379</xdr:row>
      <xdr:rowOff>476250</xdr:rowOff>
    </xdr:to>
    <xdr:pic>
      <xdr:nvPicPr>
        <xdr:cNvPr id="22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403</xdr:row>
      <xdr:rowOff>279400</xdr:rowOff>
    </xdr:from>
    <xdr:to>
      <xdr:col>10</xdr:col>
      <xdr:colOff>196850</xdr:colOff>
      <xdr:row>403</xdr:row>
      <xdr:rowOff>498475</xdr:rowOff>
    </xdr:to>
    <xdr:pic>
      <xdr:nvPicPr>
        <xdr:cNvPr id="228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403</xdr:row>
      <xdr:rowOff>257175</xdr:rowOff>
    </xdr:from>
    <xdr:to>
      <xdr:col>10</xdr:col>
      <xdr:colOff>514350</xdr:colOff>
      <xdr:row>403</xdr:row>
      <xdr:rowOff>476250</xdr:rowOff>
    </xdr:to>
    <xdr:pic>
      <xdr:nvPicPr>
        <xdr:cNvPr id="22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427</xdr:row>
      <xdr:rowOff>279400</xdr:rowOff>
    </xdr:from>
    <xdr:to>
      <xdr:col>10</xdr:col>
      <xdr:colOff>196850</xdr:colOff>
      <xdr:row>427</xdr:row>
      <xdr:rowOff>498475</xdr:rowOff>
    </xdr:to>
    <xdr:pic>
      <xdr:nvPicPr>
        <xdr:cNvPr id="228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427</xdr:row>
      <xdr:rowOff>257175</xdr:rowOff>
    </xdr:from>
    <xdr:to>
      <xdr:col>10</xdr:col>
      <xdr:colOff>514350</xdr:colOff>
      <xdr:row>427</xdr:row>
      <xdr:rowOff>476250</xdr:rowOff>
    </xdr:to>
    <xdr:pic>
      <xdr:nvPicPr>
        <xdr:cNvPr id="22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453</xdr:row>
      <xdr:rowOff>279400</xdr:rowOff>
    </xdr:from>
    <xdr:to>
      <xdr:col>10</xdr:col>
      <xdr:colOff>196850</xdr:colOff>
      <xdr:row>453</xdr:row>
      <xdr:rowOff>498475</xdr:rowOff>
    </xdr:to>
    <xdr:pic>
      <xdr:nvPicPr>
        <xdr:cNvPr id="22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453</xdr:row>
      <xdr:rowOff>257175</xdr:rowOff>
    </xdr:from>
    <xdr:to>
      <xdr:col>10</xdr:col>
      <xdr:colOff>514350</xdr:colOff>
      <xdr:row>453</xdr:row>
      <xdr:rowOff>476250</xdr:rowOff>
    </xdr:to>
    <xdr:pic>
      <xdr:nvPicPr>
        <xdr:cNvPr id="22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477</xdr:row>
      <xdr:rowOff>279400</xdr:rowOff>
    </xdr:from>
    <xdr:to>
      <xdr:col>10</xdr:col>
      <xdr:colOff>196850</xdr:colOff>
      <xdr:row>477</xdr:row>
      <xdr:rowOff>498475</xdr:rowOff>
    </xdr:to>
    <xdr:pic>
      <xdr:nvPicPr>
        <xdr:cNvPr id="229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477</xdr:row>
      <xdr:rowOff>257175</xdr:rowOff>
    </xdr:from>
    <xdr:to>
      <xdr:col>10</xdr:col>
      <xdr:colOff>514350</xdr:colOff>
      <xdr:row>477</xdr:row>
      <xdr:rowOff>476250</xdr:rowOff>
    </xdr:to>
    <xdr:pic>
      <xdr:nvPicPr>
        <xdr:cNvPr id="22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501</xdr:row>
      <xdr:rowOff>279400</xdr:rowOff>
    </xdr:from>
    <xdr:to>
      <xdr:col>10</xdr:col>
      <xdr:colOff>196850</xdr:colOff>
      <xdr:row>501</xdr:row>
      <xdr:rowOff>498475</xdr:rowOff>
    </xdr:to>
    <xdr:pic>
      <xdr:nvPicPr>
        <xdr:cNvPr id="229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501</xdr:row>
      <xdr:rowOff>257175</xdr:rowOff>
    </xdr:from>
    <xdr:to>
      <xdr:col>10</xdr:col>
      <xdr:colOff>514350</xdr:colOff>
      <xdr:row>501</xdr:row>
      <xdr:rowOff>476250</xdr:rowOff>
    </xdr:to>
    <xdr:pic>
      <xdr:nvPicPr>
        <xdr:cNvPr id="22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525</xdr:row>
      <xdr:rowOff>279400</xdr:rowOff>
    </xdr:from>
    <xdr:to>
      <xdr:col>10</xdr:col>
      <xdr:colOff>196850</xdr:colOff>
      <xdr:row>525</xdr:row>
      <xdr:rowOff>498475</xdr:rowOff>
    </xdr:to>
    <xdr:pic>
      <xdr:nvPicPr>
        <xdr:cNvPr id="229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525</xdr:row>
      <xdr:rowOff>257175</xdr:rowOff>
    </xdr:from>
    <xdr:to>
      <xdr:col>10</xdr:col>
      <xdr:colOff>514350</xdr:colOff>
      <xdr:row>525</xdr:row>
      <xdr:rowOff>476250</xdr:rowOff>
    </xdr:to>
    <xdr:pic>
      <xdr:nvPicPr>
        <xdr:cNvPr id="22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549</xdr:row>
      <xdr:rowOff>279400</xdr:rowOff>
    </xdr:from>
    <xdr:to>
      <xdr:col>10</xdr:col>
      <xdr:colOff>196850</xdr:colOff>
      <xdr:row>549</xdr:row>
      <xdr:rowOff>498475</xdr:rowOff>
    </xdr:to>
    <xdr:pic>
      <xdr:nvPicPr>
        <xdr:cNvPr id="229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549</xdr:row>
      <xdr:rowOff>257175</xdr:rowOff>
    </xdr:from>
    <xdr:to>
      <xdr:col>10</xdr:col>
      <xdr:colOff>514350</xdr:colOff>
      <xdr:row>549</xdr:row>
      <xdr:rowOff>476250</xdr:rowOff>
    </xdr:to>
    <xdr:pic>
      <xdr:nvPicPr>
        <xdr:cNvPr id="22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576</xdr:row>
      <xdr:rowOff>279400</xdr:rowOff>
    </xdr:from>
    <xdr:to>
      <xdr:col>10</xdr:col>
      <xdr:colOff>196850</xdr:colOff>
      <xdr:row>576</xdr:row>
      <xdr:rowOff>498475</xdr:rowOff>
    </xdr:to>
    <xdr:pic>
      <xdr:nvPicPr>
        <xdr:cNvPr id="230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576</xdr:row>
      <xdr:rowOff>257175</xdr:rowOff>
    </xdr:from>
    <xdr:to>
      <xdr:col>10</xdr:col>
      <xdr:colOff>514350</xdr:colOff>
      <xdr:row>576</xdr:row>
      <xdr:rowOff>476250</xdr:rowOff>
    </xdr:to>
    <xdr:pic>
      <xdr:nvPicPr>
        <xdr:cNvPr id="23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600</xdr:row>
      <xdr:rowOff>279400</xdr:rowOff>
    </xdr:from>
    <xdr:to>
      <xdr:col>10</xdr:col>
      <xdr:colOff>196850</xdr:colOff>
      <xdr:row>600</xdr:row>
      <xdr:rowOff>498475</xdr:rowOff>
    </xdr:to>
    <xdr:pic>
      <xdr:nvPicPr>
        <xdr:cNvPr id="230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600</xdr:row>
      <xdr:rowOff>257175</xdr:rowOff>
    </xdr:from>
    <xdr:to>
      <xdr:col>10</xdr:col>
      <xdr:colOff>514350</xdr:colOff>
      <xdr:row>600</xdr:row>
      <xdr:rowOff>476250</xdr:rowOff>
    </xdr:to>
    <xdr:pic>
      <xdr:nvPicPr>
        <xdr:cNvPr id="23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624</xdr:row>
      <xdr:rowOff>279400</xdr:rowOff>
    </xdr:from>
    <xdr:to>
      <xdr:col>10</xdr:col>
      <xdr:colOff>196850</xdr:colOff>
      <xdr:row>624</xdr:row>
      <xdr:rowOff>498475</xdr:rowOff>
    </xdr:to>
    <xdr:pic>
      <xdr:nvPicPr>
        <xdr:cNvPr id="230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624</xdr:row>
      <xdr:rowOff>257175</xdr:rowOff>
    </xdr:from>
    <xdr:to>
      <xdr:col>10</xdr:col>
      <xdr:colOff>514350</xdr:colOff>
      <xdr:row>624</xdr:row>
      <xdr:rowOff>476250</xdr:rowOff>
    </xdr:to>
    <xdr:pic>
      <xdr:nvPicPr>
        <xdr:cNvPr id="23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648</xdr:row>
      <xdr:rowOff>279400</xdr:rowOff>
    </xdr:from>
    <xdr:to>
      <xdr:col>10</xdr:col>
      <xdr:colOff>196850</xdr:colOff>
      <xdr:row>648</xdr:row>
      <xdr:rowOff>498475</xdr:rowOff>
    </xdr:to>
    <xdr:pic>
      <xdr:nvPicPr>
        <xdr:cNvPr id="23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648</xdr:row>
      <xdr:rowOff>257175</xdr:rowOff>
    </xdr:from>
    <xdr:to>
      <xdr:col>10</xdr:col>
      <xdr:colOff>514350</xdr:colOff>
      <xdr:row>648</xdr:row>
      <xdr:rowOff>476250</xdr:rowOff>
    </xdr:to>
    <xdr:pic>
      <xdr:nvPicPr>
        <xdr:cNvPr id="23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672</xdr:row>
      <xdr:rowOff>279400</xdr:rowOff>
    </xdr:from>
    <xdr:to>
      <xdr:col>10</xdr:col>
      <xdr:colOff>196850</xdr:colOff>
      <xdr:row>672</xdr:row>
      <xdr:rowOff>498475</xdr:rowOff>
    </xdr:to>
    <xdr:pic>
      <xdr:nvPicPr>
        <xdr:cNvPr id="230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672</xdr:row>
      <xdr:rowOff>257175</xdr:rowOff>
    </xdr:from>
    <xdr:to>
      <xdr:col>10</xdr:col>
      <xdr:colOff>514350</xdr:colOff>
      <xdr:row>672</xdr:row>
      <xdr:rowOff>476250</xdr:rowOff>
    </xdr:to>
    <xdr:pic>
      <xdr:nvPicPr>
        <xdr:cNvPr id="23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696</xdr:row>
      <xdr:rowOff>279400</xdr:rowOff>
    </xdr:from>
    <xdr:to>
      <xdr:col>10</xdr:col>
      <xdr:colOff>196850</xdr:colOff>
      <xdr:row>696</xdr:row>
      <xdr:rowOff>498475</xdr:rowOff>
    </xdr:to>
    <xdr:pic>
      <xdr:nvPicPr>
        <xdr:cNvPr id="23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696</xdr:row>
      <xdr:rowOff>257175</xdr:rowOff>
    </xdr:from>
    <xdr:to>
      <xdr:col>10</xdr:col>
      <xdr:colOff>514350</xdr:colOff>
      <xdr:row>696</xdr:row>
      <xdr:rowOff>476250</xdr:rowOff>
    </xdr:to>
    <xdr:pic>
      <xdr:nvPicPr>
        <xdr:cNvPr id="23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720</xdr:row>
      <xdr:rowOff>279400</xdr:rowOff>
    </xdr:from>
    <xdr:to>
      <xdr:col>10</xdr:col>
      <xdr:colOff>196850</xdr:colOff>
      <xdr:row>720</xdr:row>
      <xdr:rowOff>498475</xdr:rowOff>
    </xdr:to>
    <xdr:pic>
      <xdr:nvPicPr>
        <xdr:cNvPr id="231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720</xdr:row>
      <xdr:rowOff>257175</xdr:rowOff>
    </xdr:from>
    <xdr:to>
      <xdr:col>10</xdr:col>
      <xdr:colOff>514350</xdr:colOff>
      <xdr:row>720</xdr:row>
      <xdr:rowOff>476250</xdr:rowOff>
    </xdr:to>
    <xdr:pic>
      <xdr:nvPicPr>
        <xdr:cNvPr id="23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744</xdr:row>
      <xdr:rowOff>279400</xdr:rowOff>
    </xdr:from>
    <xdr:to>
      <xdr:col>10</xdr:col>
      <xdr:colOff>196850</xdr:colOff>
      <xdr:row>744</xdr:row>
      <xdr:rowOff>498475</xdr:rowOff>
    </xdr:to>
    <xdr:pic>
      <xdr:nvPicPr>
        <xdr:cNvPr id="231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744</xdr:row>
      <xdr:rowOff>257175</xdr:rowOff>
    </xdr:from>
    <xdr:to>
      <xdr:col>10</xdr:col>
      <xdr:colOff>514350</xdr:colOff>
      <xdr:row>744</xdr:row>
      <xdr:rowOff>476250</xdr:rowOff>
    </xdr:to>
    <xdr:pic>
      <xdr:nvPicPr>
        <xdr:cNvPr id="23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768</xdr:row>
      <xdr:rowOff>279400</xdr:rowOff>
    </xdr:from>
    <xdr:to>
      <xdr:col>10</xdr:col>
      <xdr:colOff>196850</xdr:colOff>
      <xdr:row>768</xdr:row>
      <xdr:rowOff>498475</xdr:rowOff>
    </xdr:to>
    <xdr:pic>
      <xdr:nvPicPr>
        <xdr:cNvPr id="231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768</xdr:row>
      <xdr:rowOff>257175</xdr:rowOff>
    </xdr:from>
    <xdr:to>
      <xdr:col>10</xdr:col>
      <xdr:colOff>514350</xdr:colOff>
      <xdr:row>768</xdr:row>
      <xdr:rowOff>476250</xdr:rowOff>
    </xdr:to>
    <xdr:pic>
      <xdr:nvPicPr>
        <xdr:cNvPr id="23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792</xdr:row>
      <xdr:rowOff>279400</xdr:rowOff>
    </xdr:from>
    <xdr:to>
      <xdr:col>10</xdr:col>
      <xdr:colOff>196850</xdr:colOff>
      <xdr:row>792</xdr:row>
      <xdr:rowOff>498475</xdr:rowOff>
    </xdr:to>
    <xdr:pic>
      <xdr:nvPicPr>
        <xdr:cNvPr id="23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792</xdr:row>
      <xdr:rowOff>257175</xdr:rowOff>
    </xdr:from>
    <xdr:to>
      <xdr:col>10</xdr:col>
      <xdr:colOff>514350</xdr:colOff>
      <xdr:row>792</xdr:row>
      <xdr:rowOff>476250</xdr:rowOff>
    </xdr:to>
    <xdr:pic>
      <xdr:nvPicPr>
        <xdr:cNvPr id="23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816</xdr:row>
      <xdr:rowOff>279400</xdr:rowOff>
    </xdr:from>
    <xdr:to>
      <xdr:col>10</xdr:col>
      <xdr:colOff>196850</xdr:colOff>
      <xdr:row>816</xdr:row>
      <xdr:rowOff>498475</xdr:rowOff>
    </xdr:to>
    <xdr:pic>
      <xdr:nvPicPr>
        <xdr:cNvPr id="232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816</xdr:row>
      <xdr:rowOff>257175</xdr:rowOff>
    </xdr:from>
    <xdr:to>
      <xdr:col>10</xdr:col>
      <xdr:colOff>514350</xdr:colOff>
      <xdr:row>816</xdr:row>
      <xdr:rowOff>476250</xdr:rowOff>
    </xdr:to>
    <xdr:pic>
      <xdr:nvPicPr>
        <xdr:cNvPr id="23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840</xdr:row>
      <xdr:rowOff>279400</xdr:rowOff>
    </xdr:from>
    <xdr:to>
      <xdr:col>10</xdr:col>
      <xdr:colOff>196850</xdr:colOff>
      <xdr:row>840</xdr:row>
      <xdr:rowOff>498475</xdr:rowOff>
    </xdr:to>
    <xdr:pic>
      <xdr:nvPicPr>
        <xdr:cNvPr id="232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840</xdr:row>
      <xdr:rowOff>257175</xdr:rowOff>
    </xdr:from>
    <xdr:to>
      <xdr:col>10</xdr:col>
      <xdr:colOff>514350</xdr:colOff>
      <xdr:row>840</xdr:row>
      <xdr:rowOff>476250</xdr:rowOff>
    </xdr:to>
    <xdr:pic>
      <xdr:nvPicPr>
        <xdr:cNvPr id="23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869</xdr:row>
      <xdr:rowOff>279400</xdr:rowOff>
    </xdr:from>
    <xdr:to>
      <xdr:col>10</xdr:col>
      <xdr:colOff>196850</xdr:colOff>
      <xdr:row>869</xdr:row>
      <xdr:rowOff>498475</xdr:rowOff>
    </xdr:to>
    <xdr:pic>
      <xdr:nvPicPr>
        <xdr:cNvPr id="23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869</xdr:row>
      <xdr:rowOff>257175</xdr:rowOff>
    </xdr:from>
    <xdr:to>
      <xdr:col>10</xdr:col>
      <xdr:colOff>514350</xdr:colOff>
      <xdr:row>869</xdr:row>
      <xdr:rowOff>476250</xdr:rowOff>
    </xdr:to>
    <xdr:pic>
      <xdr:nvPicPr>
        <xdr:cNvPr id="23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893</xdr:row>
      <xdr:rowOff>279400</xdr:rowOff>
    </xdr:from>
    <xdr:to>
      <xdr:col>10</xdr:col>
      <xdr:colOff>196850</xdr:colOff>
      <xdr:row>893</xdr:row>
      <xdr:rowOff>498475</xdr:rowOff>
    </xdr:to>
    <xdr:pic>
      <xdr:nvPicPr>
        <xdr:cNvPr id="232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893</xdr:row>
      <xdr:rowOff>257175</xdr:rowOff>
    </xdr:from>
    <xdr:to>
      <xdr:col>10</xdr:col>
      <xdr:colOff>514350</xdr:colOff>
      <xdr:row>893</xdr:row>
      <xdr:rowOff>476250</xdr:rowOff>
    </xdr:to>
    <xdr:pic>
      <xdr:nvPicPr>
        <xdr:cNvPr id="23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917</xdr:row>
      <xdr:rowOff>279400</xdr:rowOff>
    </xdr:from>
    <xdr:to>
      <xdr:col>10</xdr:col>
      <xdr:colOff>196850</xdr:colOff>
      <xdr:row>917</xdr:row>
      <xdr:rowOff>498475</xdr:rowOff>
    </xdr:to>
    <xdr:pic>
      <xdr:nvPicPr>
        <xdr:cNvPr id="23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917</xdr:row>
      <xdr:rowOff>257175</xdr:rowOff>
    </xdr:from>
    <xdr:to>
      <xdr:col>10</xdr:col>
      <xdr:colOff>514350</xdr:colOff>
      <xdr:row>917</xdr:row>
      <xdr:rowOff>476250</xdr:rowOff>
    </xdr:to>
    <xdr:pic>
      <xdr:nvPicPr>
        <xdr:cNvPr id="23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941</xdr:row>
      <xdr:rowOff>279400</xdr:rowOff>
    </xdr:from>
    <xdr:to>
      <xdr:col>10</xdr:col>
      <xdr:colOff>196850</xdr:colOff>
      <xdr:row>941</xdr:row>
      <xdr:rowOff>498475</xdr:rowOff>
    </xdr:to>
    <xdr:pic>
      <xdr:nvPicPr>
        <xdr:cNvPr id="23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941</xdr:row>
      <xdr:rowOff>257175</xdr:rowOff>
    </xdr:from>
    <xdr:to>
      <xdr:col>10</xdr:col>
      <xdr:colOff>514350</xdr:colOff>
      <xdr:row>941</xdr:row>
      <xdr:rowOff>476250</xdr:rowOff>
    </xdr:to>
    <xdr:pic>
      <xdr:nvPicPr>
        <xdr:cNvPr id="23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965</xdr:row>
      <xdr:rowOff>279400</xdr:rowOff>
    </xdr:from>
    <xdr:to>
      <xdr:col>10</xdr:col>
      <xdr:colOff>196850</xdr:colOff>
      <xdr:row>965</xdr:row>
      <xdr:rowOff>498475</xdr:rowOff>
    </xdr:to>
    <xdr:pic>
      <xdr:nvPicPr>
        <xdr:cNvPr id="23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965</xdr:row>
      <xdr:rowOff>257175</xdr:rowOff>
    </xdr:from>
    <xdr:to>
      <xdr:col>10</xdr:col>
      <xdr:colOff>514350</xdr:colOff>
      <xdr:row>965</xdr:row>
      <xdr:rowOff>476250</xdr:rowOff>
    </xdr:to>
    <xdr:pic>
      <xdr:nvPicPr>
        <xdr:cNvPr id="23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989</xdr:row>
      <xdr:rowOff>279400</xdr:rowOff>
    </xdr:from>
    <xdr:to>
      <xdr:col>10</xdr:col>
      <xdr:colOff>196850</xdr:colOff>
      <xdr:row>989</xdr:row>
      <xdr:rowOff>498475</xdr:rowOff>
    </xdr:to>
    <xdr:pic>
      <xdr:nvPicPr>
        <xdr:cNvPr id="23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989</xdr:row>
      <xdr:rowOff>257175</xdr:rowOff>
    </xdr:from>
    <xdr:to>
      <xdr:col>10</xdr:col>
      <xdr:colOff>514350</xdr:colOff>
      <xdr:row>989</xdr:row>
      <xdr:rowOff>476250</xdr:rowOff>
    </xdr:to>
    <xdr:pic>
      <xdr:nvPicPr>
        <xdr:cNvPr id="23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1013</xdr:row>
      <xdr:rowOff>279400</xdr:rowOff>
    </xdr:from>
    <xdr:to>
      <xdr:col>10</xdr:col>
      <xdr:colOff>196850</xdr:colOff>
      <xdr:row>1013</xdr:row>
      <xdr:rowOff>498475</xdr:rowOff>
    </xdr:to>
    <xdr:pic>
      <xdr:nvPicPr>
        <xdr:cNvPr id="23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1013</xdr:row>
      <xdr:rowOff>257175</xdr:rowOff>
    </xdr:from>
    <xdr:to>
      <xdr:col>10</xdr:col>
      <xdr:colOff>514350</xdr:colOff>
      <xdr:row>1013</xdr:row>
      <xdr:rowOff>476250</xdr:rowOff>
    </xdr:to>
    <xdr:pic>
      <xdr:nvPicPr>
        <xdr:cNvPr id="23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1061</xdr:row>
      <xdr:rowOff>279400</xdr:rowOff>
    </xdr:from>
    <xdr:to>
      <xdr:col>10</xdr:col>
      <xdr:colOff>196850</xdr:colOff>
      <xdr:row>1061</xdr:row>
      <xdr:rowOff>498475</xdr:rowOff>
    </xdr:to>
    <xdr:pic>
      <xdr:nvPicPr>
        <xdr:cNvPr id="23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1061</xdr:row>
      <xdr:rowOff>257175</xdr:rowOff>
    </xdr:from>
    <xdr:to>
      <xdr:col>10</xdr:col>
      <xdr:colOff>514350</xdr:colOff>
      <xdr:row>1061</xdr:row>
      <xdr:rowOff>476250</xdr:rowOff>
    </xdr:to>
    <xdr:pic>
      <xdr:nvPicPr>
        <xdr:cNvPr id="23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1085</xdr:row>
      <xdr:rowOff>279400</xdr:rowOff>
    </xdr:from>
    <xdr:to>
      <xdr:col>10</xdr:col>
      <xdr:colOff>196850</xdr:colOff>
      <xdr:row>1085</xdr:row>
      <xdr:rowOff>498475</xdr:rowOff>
    </xdr:to>
    <xdr:pic>
      <xdr:nvPicPr>
        <xdr:cNvPr id="23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1085</xdr:row>
      <xdr:rowOff>257175</xdr:rowOff>
    </xdr:from>
    <xdr:to>
      <xdr:col>10</xdr:col>
      <xdr:colOff>514350</xdr:colOff>
      <xdr:row>1085</xdr:row>
      <xdr:rowOff>476250</xdr:rowOff>
    </xdr:to>
    <xdr:pic>
      <xdr:nvPicPr>
        <xdr:cNvPr id="23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1109</xdr:row>
      <xdr:rowOff>279400</xdr:rowOff>
    </xdr:from>
    <xdr:to>
      <xdr:col>10</xdr:col>
      <xdr:colOff>196850</xdr:colOff>
      <xdr:row>1109</xdr:row>
      <xdr:rowOff>498475</xdr:rowOff>
    </xdr:to>
    <xdr:pic>
      <xdr:nvPicPr>
        <xdr:cNvPr id="23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1109</xdr:row>
      <xdr:rowOff>257175</xdr:rowOff>
    </xdr:from>
    <xdr:to>
      <xdr:col>10</xdr:col>
      <xdr:colOff>514350</xdr:colOff>
      <xdr:row>1109</xdr:row>
      <xdr:rowOff>476250</xdr:rowOff>
    </xdr:to>
    <xdr:pic>
      <xdr:nvPicPr>
        <xdr:cNvPr id="23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1133</xdr:row>
      <xdr:rowOff>279400</xdr:rowOff>
    </xdr:from>
    <xdr:to>
      <xdr:col>10</xdr:col>
      <xdr:colOff>196850</xdr:colOff>
      <xdr:row>1133</xdr:row>
      <xdr:rowOff>498475</xdr:rowOff>
    </xdr:to>
    <xdr:pic>
      <xdr:nvPicPr>
        <xdr:cNvPr id="23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1133</xdr:row>
      <xdr:rowOff>257175</xdr:rowOff>
    </xdr:from>
    <xdr:to>
      <xdr:col>10</xdr:col>
      <xdr:colOff>514350</xdr:colOff>
      <xdr:row>1133</xdr:row>
      <xdr:rowOff>476250</xdr:rowOff>
    </xdr:to>
    <xdr:pic>
      <xdr:nvPicPr>
        <xdr:cNvPr id="23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1157</xdr:row>
      <xdr:rowOff>279400</xdr:rowOff>
    </xdr:from>
    <xdr:to>
      <xdr:col>10</xdr:col>
      <xdr:colOff>196850</xdr:colOff>
      <xdr:row>1157</xdr:row>
      <xdr:rowOff>498475</xdr:rowOff>
    </xdr:to>
    <xdr:pic>
      <xdr:nvPicPr>
        <xdr:cNvPr id="234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1157</xdr:row>
      <xdr:rowOff>257175</xdr:rowOff>
    </xdr:from>
    <xdr:to>
      <xdr:col>10</xdr:col>
      <xdr:colOff>514350</xdr:colOff>
      <xdr:row>1157</xdr:row>
      <xdr:rowOff>476250</xdr:rowOff>
    </xdr:to>
    <xdr:pic>
      <xdr:nvPicPr>
        <xdr:cNvPr id="23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1181</xdr:row>
      <xdr:rowOff>279400</xdr:rowOff>
    </xdr:from>
    <xdr:to>
      <xdr:col>10</xdr:col>
      <xdr:colOff>196850</xdr:colOff>
      <xdr:row>1181</xdr:row>
      <xdr:rowOff>498475</xdr:rowOff>
    </xdr:to>
    <xdr:pic>
      <xdr:nvPicPr>
        <xdr:cNvPr id="23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1181</xdr:row>
      <xdr:rowOff>257175</xdr:rowOff>
    </xdr:from>
    <xdr:to>
      <xdr:col>10</xdr:col>
      <xdr:colOff>514350</xdr:colOff>
      <xdr:row>1181</xdr:row>
      <xdr:rowOff>476250</xdr:rowOff>
    </xdr:to>
    <xdr:pic>
      <xdr:nvPicPr>
        <xdr:cNvPr id="23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1205</xdr:row>
      <xdr:rowOff>279400</xdr:rowOff>
    </xdr:from>
    <xdr:to>
      <xdr:col>10</xdr:col>
      <xdr:colOff>196850</xdr:colOff>
      <xdr:row>1205</xdr:row>
      <xdr:rowOff>498475</xdr:rowOff>
    </xdr:to>
    <xdr:pic>
      <xdr:nvPicPr>
        <xdr:cNvPr id="235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1205</xdr:row>
      <xdr:rowOff>257175</xdr:rowOff>
    </xdr:from>
    <xdr:to>
      <xdr:col>10</xdr:col>
      <xdr:colOff>514350</xdr:colOff>
      <xdr:row>1205</xdr:row>
      <xdr:rowOff>476250</xdr:rowOff>
    </xdr:to>
    <xdr:pic>
      <xdr:nvPicPr>
        <xdr:cNvPr id="23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1229</xdr:row>
      <xdr:rowOff>279400</xdr:rowOff>
    </xdr:from>
    <xdr:to>
      <xdr:col>10</xdr:col>
      <xdr:colOff>196850</xdr:colOff>
      <xdr:row>1229</xdr:row>
      <xdr:rowOff>498475</xdr:rowOff>
    </xdr:to>
    <xdr:pic>
      <xdr:nvPicPr>
        <xdr:cNvPr id="235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1229</xdr:row>
      <xdr:rowOff>257175</xdr:rowOff>
    </xdr:from>
    <xdr:to>
      <xdr:col>10</xdr:col>
      <xdr:colOff>514350</xdr:colOff>
      <xdr:row>1229</xdr:row>
      <xdr:rowOff>476250</xdr:rowOff>
    </xdr:to>
    <xdr:pic>
      <xdr:nvPicPr>
        <xdr:cNvPr id="23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1253</xdr:row>
      <xdr:rowOff>279400</xdr:rowOff>
    </xdr:from>
    <xdr:to>
      <xdr:col>10</xdr:col>
      <xdr:colOff>196850</xdr:colOff>
      <xdr:row>1253</xdr:row>
      <xdr:rowOff>498475</xdr:rowOff>
    </xdr:to>
    <xdr:pic>
      <xdr:nvPicPr>
        <xdr:cNvPr id="235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1253</xdr:row>
      <xdr:rowOff>257175</xdr:rowOff>
    </xdr:from>
    <xdr:to>
      <xdr:col>10</xdr:col>
      <xdr:colOff>514350</xdr:colOff>
      <xdr:row>1253</xdr:row>
      <xdr:rowOff>476250</xdr:rowOff>
    </xdr:to>
    <xdr:pic>
      <xdr:nvPicPr>
        <xdr:cNvPr id="23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1270</xdr:row>
      <xdr:rowOff>279400</xdr:rowOff>
    </xdr:from>
    <xdr:to>
      <xdr:col>10</xdr:col>
      <xdr:colOff>196850</xdr:colOff>
      <xdr:row>1270</xdr:row>
      <xdr:rowOff>498475</xdr:rowOff>
    </xdr:to>
    <xdr:pic>
      <xdr:nvPicPr>
        <xdr:cNvPr id="23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1270</xdr:row>
      <xdr:rowOff>257175</xdr:rowOff>
    </xdr:from>
    <xdr:to>
      <xdr:col>10</xdr:col>
      <xdr:colOff>514350</xdr:colOff>
      <xdr:row>1270</xdr:row>
      <xdr:rowOff>476250</xdr:rowOff>
    </xdr:to>
    <xdr:pic>
      <xdr:nvPicPr>
        <xdr:cNvPr id="23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1282</xdr:row>
      <xdr:rowOff>279400</xdr:rowOff>
    </xdr:from>
    <xdr:to>
      <xdr:col>10</xdr:col>
      <xdr:colOff>196850</xdr:colOff>
      <xdr:row>1282</xdr:row>
      <xdr:rowOff>498475</xdr:rowOff>
    </xdr:to>
    <xdr:pic>
      <xdr:nvPicPr>
        <xdr:cNvPr id="236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1282</xdr:row>
      <xdr:rowOff>257175</xdr:rowOff>
    </xdr:from>
    <xdr:to>
      <xdr:col>10</xdr:col>
      <xdr:colOff>514350</xdr:colOff>
      <xdr:row>1282</xdr:row>
      <xdr:rowOff>476250</xdr:rowOff>
    </xdr:to>
    <xdr:pic>
      <xdr:nvPicPr>
        <xdr:cNvPr id="23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1299</xdr:row>
      <xdr:rowOff>279400</xdr:rowOff>
    </xdr:from>
    <xdr:to>
      <xdr:col>10</xdr:col>
      <xdr:colOff>196850</xdr:colOff>
      <xdr:row>1299</xdr:row>
      <xdr:rowOff>498475</xdr:rowOff>
    </xdr:to>
    <xdr:pic>
      <xdr:nvPicPr>
        <xdr:cNvPr id="23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1299</xdr:row>
      <xdr:rowOff>257175</xdr:rowOff>
    </xdr:from>
    <xdr:to>
      <xdr:col>10</xdr:col>
      <xdr:colOff>514350</xdr:colOff>
      <xdr:row>1299</xdr:row>
      <xdr:rowOff>476250</xdr:rowOff>
    </xdr:to>
    <xdr:pic>
      <xdr:nvPicPr>
        <xdr:cNvPr id="23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1316</xdr:row>
      <xdr:rowOff>279400</xdr:rowOff>
    </xdr:from>
    <xdr:to>
      <xdr:col>10</xdr:col>
      <xdr:colOff>196850</xdr:colOff>
      <xdr:row>1316</xdr:row>
      <xdr:rowOff>498475</xdr:rowOff>
    </xdr:to>
    <xdr:pic>
      <xdr:nvPicPr>
        <xdr:cNvPr id="23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1316</xdr:row>
      <xdr:rowOff>257175</xdr:rowOff>
    </xdr:from>
    <xdr:to>
      <xdr:col>10</xdr:col>
      <xdr:colOff>514350</xdr:colOff>
      <xdr:row>1316</xdr:row>
      <xdr:rowOff>476250</xdr:rowOff>
    </xdr:to>
    <xdr:pic>
      <xdr:nvPicPr>
        <xdr:cNvPr id="23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1335</xdr:row>
      <xdr:rowOff>279400</xdr:rowOff>
    </xdr:from>
    <xdr:to>
      <xdr:col>10</xdr:col>
      <xdr:colOff>196850</xdr:colOff>
      <xdr:row>1335</xdr:row>
      <xdr:rowOff>498475</xdr:rowOff>
    </xdr:to>
    <xdr:pic>
      <xdr:nvPicPr>
        <xdr:cNvPr id="236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1335</xdr:row>
      <xdr:rowOff>257175</xdr:rowOff>
    </xdr:from>
    <xdr:to>
      <xdr:col>10</xdr:col>
      <xdr:colOff>514350</xdr:colOff>
      <xdr:row>1335</xdr:row>
      <xdr:rowOff>476250</xdr:rowOff>
    </xdr:to>
    <xdr:pic>
      <xdr:nvPicPr>
        <xdr:cNvPr id="23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1347</xdr:row>
      <xdr:rowOff>279400</xdr:rowOff>
    </xdr:from>
    <xdr:to>
      <xdr:col>10</xdr:col>
      <xdr:colOff>196850</xdr:colOff>
      <xdr:row>1347</xdr:row>
      <xdr:rowOff>498475</xdr:rowOff>
    </xdr:to>
    <xdr:pic>
      <xdr:nvPicPr>
        <xdr:cNvPr id="236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1347</xdr:row>
      <xdr:rowOff>257175</xdr:rowOff>
    </xdr:from>
    <xdr:to>
      <xdr:col>10</xdr:col>
      <xdr:colOff>514350</xdr:colOff>
      <xdr:row>1347</xdr:row>
      <xdr:rowOff>476250</xdr:rowOff>
    </xdr:to>
    <xdr:pic>
      <xdr:nvPicPr>
        <xdr:cNvPr id="23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1359</xdr:row>
      <xdr:rowOff>279400</xdr:rowOff>
    </xdr:from>
    <xdr:to>
      <xdr:col>10</xdr:col>
      <xdr:colOff>196850</xdr:colOff>
      <xdr:row>1359</xdr:row>
      <xdr:rowOff>498475</xdr:rowOff>
    </xdr:to>
    <xdr:pic>
      <xdr:nvPicPr>
        <xdr:cNvPr id="237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1359</xdr:row>
      <xdr:rowOff>257175</xdr:rowOff>
    </xdr:from>
    <xdr:to>
      <xdr:col>10</xdr:col>
      <xdr:colOff>514350</xdr:colOff>
      <xdr:row>1359</xdr:row>
      <xdr:rowOff>476250</xdr:rowOff>
    </xdr:to>
    <xdr:pic>
      <xdr:nvPicPr>
        <xdr:cNvPr id="23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1364</xdr:row>
      <xdr:rowOff>279400</xdr:rowOff>
    </xdr:from>
    <xdr:to>
      <xdr:col>10</xdr:col>
      <xdr:colOff>196850</xdr:colOff>
      <xdr:row>1364</xdr:row>
      <xdr:rowOff>498475</xdr:rowOff>
    </xdr:to>
    <xdr:pic>
      <xdr:nvPicPr>
        <xdr:cNvPr id="237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10729686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1364</xdr:row>
      <xdr:rowOff>257175</xdr:rowOff>
    </xdr:from>
    <xdr:to>
      <xdr:col>10</xdr:col>
      <xdr:colOff>514350</xdr:colOff>
      <xdr:row>1364</xdr:row>
      <xdr:rowOff>476250</xdr:rowOff>
    </xdr:to>
    <xdr:pic>
      <xdr:nvPicPr>
        <xdr:cNvPr id="23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10707461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139</xdr:row>
      <xdr:rowOff>279400</xdr:rowOff>
    </xdr:from>
    <xdr:to>
      <xdr:col>3</xdr:col>
      <xdr:colOff>196850</xdr:colOff>
      <xdr:row>139</xdr:row>
      <xdr:rowOff>498475</xdr:rowOff>
    </xdr:to>
    <xdr:pic>
      <xdr:nvPicPr>
        <xdr:cNvPr id="23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139</xdr:row>
      <xdr:rowOff>257175</xdr:rowOff>
    </xdr:from>
    <xdr:to>
      <xdr:col>3</xdr:col>
      <xdr:colOff>514350</xdr:colOff>
      <xdr:row>139</xdr:row>
      <xdr:rowOff>476250</xdr:rowOff>
    </xdr:to>
    <xdr:pic>
      <xdr:nvPicPr>
        <xdr:cNvPr id="23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23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151</xdr:row>
      <xdr:rowOff>257175</xdr:rowOff>
    </xdr:from>
    <xdr:to>
      <xdr:col>3</xdr:col>
      <xdr:colOff>514350</xdr:colOff>
      <xdr:row>151</xdr:row>
      <xdr:rowOff>476250</xdr:rowOff>
    </xdr:to>
    <xdr:pic>
      <xdr:nvPicPr>
        <xdr:cNvPr id="23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238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160</xdr:row>
      <xdr:rowOff>257175</xdr:rowOff>
    </xdr:from>
    <xdr:to>
      <xdr:col>3</xdr:col>
      <xdr:colOff>514350</xdr:colOff>
      <xdr:row>160</xdr:row>
      <xdr:rowOff>476250</xdr:rowOff>
    </xdr:to>
    <xdr:pic>
      <xdr:nvPicPr>
        <xdr:cNvPr id="23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238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169</xdr:row>
      <xdr:rowOff>257175</xdr:rowOff>
    </xdr:from>
    <xdr:to>
      <xdr:col>3</xdr:col>
      <xdr:colOff>514350</xdr:colOff>
      <xdr:row>169</xdr:row>
      <xdr:rowOff>476250</xdr:rowOff>
    </xdr:to>
    <xdr:pic>
      <xdr:nvPicPr>
        <xdr:cNvPr id="23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170</xdr:row>
      <xdr:rowOff>0</xdr:rowOff>
    </xdr:from>
    <xdr:to>
      <xdr:col>3</xdr:col>
      <xdr:colOff>196850</xdr:colOff>
      <xdr:row>170</xdr:row>
      <xdr:rowOff>0</xdr:rowOff>
    </xdr:to>
    <xdr:pic>
      <xdr:nvPicPr>
        <xdr:cNvPr id="239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178</xdr:row>
      <xdr:rowOff>279400</xdr:rowOff>
    </xdr:from>
    <xdr:to>
      <xdr:col>3</xdr:col>
      <xdr:colOff>196850</xdr:colOff>
      <xdr:row>178</xdr:row>
      <xdr:rowOff>498475</xdr:rowOff>
    </xdr:to>
    <xdr:pic>
      <xdr:nvPicPr>
        <xdr:cNvPr id="239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178</xdr:row>
      <xdr:rowOff>257175</xdr:rowOff>
    </xdr:from>
    <xdr:to>
      <xdr:col>3</xdr:col>
      <xdr:colOff>514350</xdr:colOff>
      <xdr:row>178</xdr:row>
      <xdr:rowOff>476250</xdr:rowOff>
    </xdr:to>
    <xdr:pic>
      <xdr:nvPicPr>
        <xdr:cNvPr id="23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187</xdr:row>
      <xdr:rowOff>279400</xdr:rowOff>
    </xdr:from>
    <xdr:to>
      <xdr:col>3</xdr:col>
      <xdr:colOff>196850</xdr:colOff>
      <xdr:row>187</xdr:row>
      <xdr:rowOff>498475</xdr:rowOff>
    </xdr:to>
    <xdr:pic>
      <xdr:nvPicPr>
        <xdr:cNvPr id="239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187</xdr:row>
      <xdr:rowOff>257175</xdr:rowOff>
    </xdr:from>
    <xdr:to>
      <xdr:col>3</xdr:col>
      <xdr:colOff>514350</xdr:colOff>
      <xdr:row>187</xdr:row>
      <xdr:rowOff>476250</xdr:rowOff>
    </xdr:to>
    <xdr:pic>
      <xdr:nvPicPr>
        <xdr:cNvPr id="23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195</xdr:row>
      <xdr:rowOff>279400</xdr:rowOff>
    </xdr:from>
    <xdr:to>
      <xdr:col>3</xdr:col>
      <xdr:colOff>196850</xdr:colOff>
      <xdr:row>195</xdr:row>
      <xdr:rowOff>498475</xdr:rowOff>
    </xdr:to>
    <xdr:pic>
      <xdr:nvPicPr>
        <xdr:cNvPr id="240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195</xdr:row>
      <xdr:rowOff>257175</xdr:rowOff>
    </xdr:from>
    <xdr:to>
      <xdr:col>3</xdr:col>
      <xdr:colOff>514350</xdr:colOff>
      <xdr:row>195</xdr:row>
      <xdr:rowOff>476250</xdr:rowOff>
    </xdr:to>
    <xdr:pic>
      <xdr:nvPicPr>
        <xdr:cNvPr id="24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208</xdr:row>
      <xdr:rowOff>279400</xdr:rowOff>
    </xdr:from>
    <xdr:to>
      <xdr:col>3</xdr:col>
      <xdr:colOff>196850</xdr:colOff>
      <xdr:row>208</xdr:row>
      <xdr:rowOff>498475</xdr:rowOff>
    </xdr:to>
    <xdr:pic>
      <xdr:nvPicPr>
        <xdr:cNvPr id="240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208</xdr:row>
      <xdr:rowOff>257175</xdr:rowOff>
    </xdr:from>
    <xdr:to>
      <xdr:col>3</xdr:col>
      <xdr:colOff>514350</xdr:colOff>
      <xdr:row>208</xdr:row>
      <xdr:rowOff>476250</xdr:rowOff>
    </xdr:to>
    <xdr:pic>
      <xdr:nvPicPr>
        <xdr:cNvPr id="24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217</xdr:row>
      <xdr:rowOff>279400</xdr:rowOff>
    </xdr:from>
    <xdr:to>
      <xdr:col>3</xdr:col>
      <xdr:colOff>196850</xdr:colOff>
      <xdr:row>217</xdr:row>
      <xdr:rowOff>498475</xdr:rowOff>
    </xdr:to>
    <xdr:pic>
      <xdr:nvPicPr>
        <xdr:cNvPr id="240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217</xdr:row>
      <xdr:rowOff>257175</xdr:rowOff>
    </xdr:from>
    <xdr:to>
      <xdr:col>3</xdr:col>
      <xdr:colOff>514350</xdr:colOff>
      <xdr:row>217</xdr:row>
      <xdr:rowOff>476250</xdr:rowOff>
    </xdr:to>
    <xdr:pic>
      <xdr:nvPicPr>
        <xdr:cNvPr id="24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227</xdr:row>
      <xdr:rowOff>279400</xdr:rowOff>
    </xdr:from>
    <xdr:to>
      <xdr:col>3</xdr:col>
      <xdr:colOff>196850</xdr:colOff>
      <xdr:row>227</xdr:row>
      <xdr:rowOff>498475</xdr:rowOff>
    </xdr:to>
    <xdr:pic>
      <xdr:nvPicPr>
        <xdr:cNvPr id="24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227</xdr:row>
      <xdr:rowOff>257175</xdr:rowOff>
    </xdr:from>
    <xdr:to>
      <xdr:col>3</xdr:col>
      <xdr:colOff>514350</xdr:colOff>
      <xdr:row>227</xdr:row>
      <xdr:rowOff>476250</xdr:rowOff>
    </xdr:to>
    <xdr:pic>
      <xdr:nvPicPr>
        <xdr:cNvPr id="24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236</xdr:row>
      <xdr:rowOff>279400</xdr:rowOff>
    </xdr:from>
    <xdr:to>
      <xdr:col>3</xdr:col>
      <xdr:colOff>196850</xdr:colOff>
      <xdr:row>236</xdr:row>
      <xdr:rowOff>498475</xdr:rowOff>
    </xdr:to>
    <xdr:pic>
      <xdr:nvPicPr>
        <xdr:cNvPr id="240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236</xdr:row>
      <xdr:rowOff>257175</xdr:rowOff>
    </xdr:from>
    <xdr:to>
      <xdr:col>3</xdr:col>
      <xdr:colOff>514350</xdr:colOff>
      <xdr:row>236</xdr:row>
      <xdr:rowOff>476250</xdr:rowOff>
    </xdr:to>
    <xdr:pic>
      <xdr:nvPicPr>
        <xdr:cNvPr id="24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245</xdr:row>
      <xdr:rowOff>279400</xdr:rowOff>
    </xdr:from>
    <xdr:to>
      <xdr:col>3</xdr:col>
      <xdr:colOff>196850</xdr:colOff>
      <xdr:row>245</xdr:row>
      <xdr:rowOff>498475</xdr:rowOff>
    </xdr:to>
    <xdr:pic>
      <xdr:nvPicPr>
        <xdr:cNvPr id="24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245</xdr:row>
      <xdr:rowOff>257175</xdr:rowOff>
    </xdr:from>
    <xdr:to>
      <xdr:col>3</xdr:col>
      <xdr:colOff>514350</xdr:colOff>
      <xdr:row>245</xdr:row>
      <xdr:rowOff>476250</xdr:rowOff>
    </xdr:to>
    <xdr:pic>
      <xdr:nvPicPr>
        <xdr:cNvPr id="24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254</xdr:row>
      <xdr:rowOff>279400</xdr:rowOff>
    </xdr:from>
    <xdr:to>
      <xdr:col>3</xdr:col>
      <xdr:colOff>196850</xdr:colOff>
      <xdr:row>254</xdr:row>
      <xdr:rowOff>498475</xdr:rowOff>
    </xdr:to>
    <xdr:pic>
      <xdr:nvPicPr>
        <xdr:cNvPr id="241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254</xdr:row>
      <xdr:rowOff>257175</xdr:rowOff>
    </xdr:from>
    <xdr:to>
      <xdr:col>3</xdr:col>
      <xdr:colOff>514350</xdr:colOff>
      <xdr:row>254</xdr:row>
      <xdr:rowOff>476250</xdr:rowOff>
    </xdr:to>
    <xdr:pic>
      <xdr:nvPicPr>
        <xdr:cNvPr id="24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266</xdr:row>
      <xdr:rowOff>279400</xdr:rowOff>
    </xdr:from>
    <xdr:to>
      <xdr:col>3</xdr:col>
      <xdr:colOff>196850</xdr:colOff>
      <xdr:row>266</xdr:row>
      <xdr:rowOff>498475</xdr:rowOff>
    </xdr:to>
    <xdr:pic>
      <xdr:nvPicPr>
        <xdr:cNvPr id="241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266</xdr:row>
      <xdr:rowOff>257175</xdr:rowOff>
    </xdr:from>
    <xdr:to>
      <xdr:col>3</xdr:col>
      <xdr:colOff>514350</xdr:colOff>
      <xdr:row>266</xdr:row>
      <xdr:rowOff>476250</xdr:rowOff>
    </xdr:to>
    <xdr:pic>
      <xdr:nvPicPr>
        <xdr:cNvPr id="24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278</xdr:row>
      <xdr:rowOff>279400</xdr:rowOff>
    </xdr:from>
    <xdr:to>
      <xdr:col>3</xdr:col>
      <xdr:colOff>196850</xdr:colOff>
      <xdr:row>278</xdr:row>
      <xdr:rowOff>498475</xdr:rowOff>
    </xdr:to>
    <xdr:pic>
      <xdr:nvPicPr>
        <xdr:cNvPr id="241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278</xdr:row>
      <xdr:rowOff>257175</xdr:rowOff>
    </xdr:from>
    <xdr:to>
      <xdr:col>3</xdr:col>
      <xdr:colOff>514350</xdr:colOff>
      <xdr:row>278</xdr:row>
      <xdr:rowOff>476250</xdr:rowOff>
    </xdr:to>
    <xdr:pic>
      <xdr:nvPicPr>
        <xdr:cNvPr id="24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287</xdr:row>
      <xdr:rowOff>279400</xdr:rowOff>
    </xdr:from>
    <xdr:to>
      <xdr:col>3</xdr:col>
      <xdr:colOff>196850</xdr:colOff>
      <xdr:row>287</xdr:row>
      <xdr:rowOff>498475</xdr:rowOff>
    </xdr:to>
    <xdr:pic>
      <xdr:nvPicPr>
        <xdr:cNvPr id="24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287</xdr:row>
      <xdr:rowOff>257175</xdr:rowOff>
    </xdr:from>
    <xdr:to>
      <xdr:col>3</xdr:col>
      <xdr:colOff>514350</xdr:colOff>
      <xdr:row>287</xdr:row>
      <xdr:rowOff>476250</xdr:rowOff>
    </xdr:to>
    <xdr:pic>
      <xdr:nvPicPr>
        <xdr:cNvPr id="24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296</xdr:row>
      <xdr:rowOff>279400</xdr:rowOff>
    </xdr:from>
    <xdr:to>
      <xdr:col>3</xdr:col>
      <xdr:colOff>196850</xdr:colOff>
      <xdr:row>296</xdr:row>
      <xdr:rowOff>498475</xdr:rowOff>
    </xdr:to>
    <xdr:pic>
      <xdr:nvPicPr>
        <xdr:cNvPr id="242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296</xdr:row>
      <xdr:rowOff>257175</xdr:rowOff>
    </xdr:from>
    <xdr:to>
      <xdr:col>3</xdr:col>
      <xdr:colOff>514350</xdr:colOff>
      <xdr:row>296</xdr:row>
      <xdr:rowOff>476250</xdr:rowOff>
    </xdr:to>
    <xdr:pic>
      <xdr:nvPicPr>
        <xdr:cNvPr id="24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307</xdr:row>
      <xdr:rowOff>279400</xdr:rowOff>
    </xdr:from>
    <xdr:to>
      <xdr:col>3</xdr:col>
      <xdr:colOff>196850</xdr:colOff>
      <xdr:row>307</xdr:row>
      <xdr:rowOff>498475</xdr:rowOff>
    </xdr:to>
    <xdr:pic>
      <xdr:nvPicPr>
        <xdr:cNvPr id="242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307</xdr:row>
      <xdr:rowOff>257175</xdr:rowOff>
    </xdr:from>
    <xdr:to>
      <xdr:col>3</xdr:col>
      <xdr:colOff>514350</xdr:colOff>
      <xdr:row>307</xdr:row>
      <xdr:rowOff>476250</xdr:rowOff>
    </xdr:to>
    <xdr:pic>
      <xdr:nvPicPr>
        <xdr:cNvPr id="24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316</xdr:row>
      <xdr:rowOff>279400</xdr:rowOff>
    </xdr:from>
    <xdr:to>
      <xdr:col>3</xdr:col>
      <xdr:colOff>196850</xdr:colOff>
      <xdr:row>316</xdr:row>
      <xdr:rowOff>498475</xdr:rowOff>
    </xdr:to>
    <xdr:pic>
      <xdr:nvPicPr>
        <xdr:cNvPr id="24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316</xdr:row>
      <xdr:rowOff>257175</xdr:rowOff>
    </xdr:from>
    <xdr:to>
      <xdr:col>3</xdr:col>
      <xdr:colOff>514350</xdr:colOff>
      <xdr:row>316</xdr:row>
      <xdr:rowOff>476250</xdr:rowOff>
    </xdr:to>
    <xdr:pic>
      <xdr:nvPicPr>
        <xdr:cNvPr id="24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325</xdr:row>
      <xdr:rowOff>279400</xdr:rowOff>
    </xdr:from>
    <xdr:to>
      <xdr:col>3</xdr:col>
      <xdr:colOff>196850</xdr:colOff>
      <xdr:row>325</xdr:row>
      <xdr:rowOff>498475</xdr:rowOff>
    </xdr:to>
    <xdr:pic>
      <xdr:nvPicPr>
        <xdr:cNvPr id="242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325</xdr:row>
      <xdr:rowOff>257175</xdr:rowOff>
    </xdr:from>
    <xdr:to>
      <xdr:col>3</xdr:col>
      <xdr:colOff>514350</xdr:colOff>
      <xdr:row>325</xdr:row>
      <xdr:rowOff>476250</xdr:rowOff>
    </xdr:to>
    <xdr:pic>
      <xdr:nvPicPr>
        <xdr:cNvPr id="24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334</xdr:row>
      <xdr:rowOff>279400</xdr:rowOff>
    </xdr:from>
    <xdr:to>
      <xdr:col>3</xdr:col>
      <xdr:colOff>196850</xdr:colOff>
      <xdr:row>334</xdr:row>
      <xdr:rowOff>498475</xdr:rowOff>
    </xdr:to>
    <xdr:pic>
      <xdr:nvPicPr>
        <xdr:cNvPr id="24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334</xdr:row>
      <xdr:rowOff>257175</xdr:rowOff>
    </xdr:from>
    <xdr:to>
      <xdr:col>3</xdr:col>
      <xdr:colOff>514350</xdr:colOff>
      <xdr:row>334</xdr:row>
      <xdr:rowOff>476250</xdr:rowOff>
    </xdr:to>
    <xdr:pic>
      <xdr:nvPicPr>
        <xdr:cNvPr id="24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343</xdr:row>
      <xdr:rowOff>279400</xdr:rowOff>
    </xdr:from>
    <xdr:to>
      <xdr:col>3</xdr:col>
      <xdr:colOff>196850</xdr:colOff>
      <xdr:row>343</xdr:row>
      <xdr:rowOff>498475</xdr:rowOff>
    </xdr:to>
    <xdr:pic>
      <xdr:nvPicPr>
        <xdr:cNvPr id="24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343</xdr:row>
      <xdr:rowOff>257175</xdr:rowOff>
    </xdr:from>
    <xdr:to>
      <xdr:col>3</xdr:col>
      <xdr:colOff>514350</xdr:colOff>
      <xdr:row>343</xdr:row>
      <xdr:rowOff>476250</xdr:rowOff>
    </xdr:to>
    <xdr:pic>
      <xdr:nvPicPr>
        <xdr:cNvPr id="24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352</xdr:row>
      <xdr:rowOff>279400</xdr:rowOff>
    </xdr:from>
    <xdr:to>
      <xdr:col>3</xdr:col>
      <xdr:colOff>196850</xdr:colOff>
      <xdr:row>352</xdr:row>
      <xdr:rowOff>498475</xdr:rowOff>
    </xdr:to>
    <xdr:pic>
      <xdr:nvPicPr>
        <xdr:cNvPr id="24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352</xdr:row>
      <xdr:rowOff>257175</xdr:rowOff>
    </xdr:from>
    <xdr:to>
      <xdr:col>3</xdr:col>
      <xdr:colOff>514350</xdr:colOff>
      <xdr:row>352</xdr:row>
      <xdr:rowOff>476250</xdr:rowOff>
    </xdr:to>
    <xdr:pic>
      <xdr:nvPicPr>
        <xdr:cNvPr id="24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361</xdr:row>
      <xdr:rowOff>279400</xdr:rowOff>
    </xdr:from>
    <xdr:to>
      <xdr:col>3</xdr:col>
      <xdr:colOff>196850</xdr:colOff>
      <xdr:row>361</xdr:row>
      <xdr:rowOff>498475</xdr:rowOff>
    </xdr:to>
    <xdr:pic>
      <xdr:nvPicPr>
        <xdr:cNvPr id="24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361</xdr:row>
      <xdr:rowOff>257175</xdr:rowOff>
    </xdr:from>
    <xdr:to>
      <xdr:col>3</xdr:col>
      <xdr:colOff>514350</xdr:colOff>
      <xdr:row>361</xdr:row>
      <xdr:rowOff>476250</xdr:rowOff>
    </xdr:to>
    <xdr:pic>
      <xdr:nvPicPr>
        <xdr:cNvPr id="24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370</xdr:row>
      <xdr:rowOff>279400</xdr:rowOff>
    </xdr:from>
    <xdr:to>
      <xdr:col>3</xdr:col>
      <xdr:colOff>196850</xdr:colOff>
      <xdr:row>370</xdr:row>
      <xdr:rowOff>498475</xdr:rowOff>
    </xdr:to>
    <xdr:pic>
      <xdr:nvPicPr>
        <xdr:cNvPr id="24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370</xdr:row>
      <xdr:rowOff>257175</xdr:rowOff>
    </xdr:from>
    <xdr:to>
      <xdr:col>3</xdr:col>
      <xdr:colOff>514350</xdr:colOff>
      <xdr:row>370</xdr:row>
      <xdr:rowOff>476250</xdr:rowOff>
    </xdr:to>
    <xdr:pic>
      <xdr:nvPicPr>
        <xdr:cNvPr id="24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379</xdr:row>
      <xdr:rowOff>279400</xdr:rowOff>
    </xdr:from>
    <xdr:to>
      <xdr:col>3</xdr:col>
      <xdr:colOff>196850</xdr:colOff>
      <xdr:row>379</xdr:row>
      <xdr:rowOff>498475</xdr:rowOff>
    </xdr:to>
    <xdr:pic>
      <xdr:nvPicPr>
        <xdr:cNvPr id="243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379</xdr:row>
      <xdr:rowOff>257175</xdr:rowOff>
    </xdr:from>
    <xdr:to>
      <xdr:col>3</xdr:col>
      <xdr:colOff>514350</xdr:colOff>
      <xdr:row>379</xdr:row>
      <xdr:rowOff>476250</xdr:rowOff>
    </xdr:to>
    <xdr:pic>
      <xdr:nvPicPr>
        <xdr:cNvPr id="24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403</xdr:row>
      <xdr:rowOff>279400</xdr:rowOff>
    </xdr:from>
    <xdr:to>
      <xdr:col>3</xdr:col>
      <xdr:colOff>196850</xdr:colOff>
      <xdr:row>403</xdr:row>
      <xdr:rowOff>498475</xdr:rowOff>
    </xdr:to>
    <xdr:pic>
      <xdr:nvPicPr>
        <xdr:cNvPr id="24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403</xdr:row>
      <xdr:rowOff>257175</xdr:rowOff>
    </xdr:from>
    <xdr:to>
      <xdr:col>3</xdr:col>
      <xdr:colOff>514350</xdr:colOff>
      <xdr:row>403</xdr:row>
      <xdr:rowOff>476250</xdr:rowOff>
    </xdr:to>
    <xdr:pic>
      <xdr:nvPicPr>
        <xdr:cNvPr id="24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101600</xdr:colOff>
      <xdr:row>427</xdr:row>
      <xdr:rowOff>320221</xdr:rowOff>
    </xdr:from>
    <xdr:to>
      <xdr:col>3</xdr:col>
      <xdr:colOff>292100</xdr:colOff>
      <xdr:row>427</xdr:row>
      <xdr:rowOff>539296</xdr:rowOff>
    </xdr:to>
    <xdr:pic>
      <xdr:nvPicPr>
        <xdr:cNvPr id="24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6993" y="3168468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376918</xdr:colOff>
      <xdr:row>427</xdr:row>
      <xdr:rowOff>325211</xdr:rowOff>
    </xdr:from>
    <xdr:to>
      <xdr:col>3</xdr:col>
      <xdr:colOff>595993</xdr:colOff>
      <xdr:row>427</xdr:row>
      <xdr:rowOff>544286</xdr:rowOff>
    </xdr:to>
    <xdr:pic>
      <xdr:nvPicPr>
        <xdr:cNvPr id="24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92311" y="31689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453</xdr:row>
      <xdr:rowOff>279400</xdr:rowOff>
    </xdr:from>
    <xdr:to>
      <xdr:col>3</xdr:col>
      <xdr:colOff>196850</xdr:colOff>
      <xdr:row>453</xdr:row>
      <xdr:rowOff>498475</xdr:rowOff>
    </xdr:to>
    <xdr:pic>
      <xdr:nvPicPr>
        <xdr:cNvPr id="24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453</xdr:row>
      <xdr:rowOff>257175</xdr:rowOff>
    </xdr:from>
    <xdr:to>
      <xdr:col>3</xdr:col>
      <xdr:colOff>514350</xdr:colOff>
      <xdr:row>453</xdr:row>
      <xdr:rowOff>476250</xdr:rowOff>
    </xdr:to>
    <xdr:pic>
      <xdr:nvPicPr>
        <xdr:cNvPr id="24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477</xdr:row>
      <xdr:rowOff>279400</xdr:rowOff>
    </xdr:from>
    <xdr:to>
      <xdr:col>3</xdr:col>
      <xdr:colOff>196850</xdr:colOff>
      <xdr:row>477</xdr:row>
      <xdr:rowOff>498475</xdr:rowOff>
    </xdr:to>
    <xdr:pic>
      <xdr:nvPicPr>
        <xdr:cNvPr id="24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477</xdr:row>
      <xdr:rowOff>257175</xdr:rowOff>
    </xdr:from>
    <xdr:to>
      <xdr:col>3</xdr:col>
      <xdr:colOff>514350</xdr:colOff>
      <xdr:row>477</xdr:row>
      <xdr:rowOff>476250</xdr:rowOff>
    </xdr:to>
    <xdr:pic>
      <xdr:nvPicPr>
        <xdr:cNvPr id="24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501</xdr:row>
      <xdr:rowOff>279400</xdr:rowOff>
    </xdr:from>
    <xdr:to>
      <xdr:col>3</xdr:col>
      <xdr:colOff>196850</xdr:colOff>
      <xdr:row>501</xdr:row>
      <xdr:rowOff>498475</xdr:rowOff>
    </xdr:to>
    <xdr:pic>
      <xdr:nvPicPr>
        <xdr:cNvPr id="244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501</xdr:row>
      <xdr:rowOff>257175</xdr:rowOff>
    </xdr:from>
    <xdr:to>
      <xdr:col>3</xdr:col>
      <xdr:colOff>514350</xdr:colOff>
      <xdr:row>501</xdr:row>
      <xdr:rowOff>476250</xdr:rowOff>
    </xdr:to>
    <xdr:pic>
      <xdr:nvPicPr>
        <xdr:cNvPr id="24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525</xdr:row>
      <xdr:rowOff>279400</xdr:rowOff>
    </xdr:from>
    <xdr:to>
      <xdr:col>3</xdr:col>
      <xdr:colOff>196850</xdr:colOff>
      <xdr:row>525</xdr:row>
      <xdr:rowOff>498475</xdr:rowOff>
    </xdr:to>
    <xdr:pic>
      <xdr:nvPicPr>
        <xdr:cNvPr id="24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525</xdr:row>
      <xdr:rowOff>257175</xdr:rowOff>
    </xdr:from>
    <xdr:to>
      <xdr:col>3</xdr:col>
      <xdr:colOff>514350</xdr:colOff>
      <xdr:row>525</xdr:row>
      <xdr:rowOff>476250</xdr:rowOff>
    </xdr:to>
    <xdr:pic>
      <xdr:nvPicPr>
        <xdr:cNvPr id="24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549</xdr:row>
      <xdr:rowOff>279400</xdr:rowOff>
    </xdr:from>
    <xdr:to>
      <xdr:col>3</xdr:col>
      <xdr:colOff>196850</xdr:colOff>
      <xdr:row>549</xdr:row>
      <xdr:rowOff>498475</xdr:rowOff>
    </xdr:to>
    <xdr:pic>
      <xdr:nvPicPr>
        <xdr:cNvPr id="245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549</xdr:row>
      <xdr:rowOff>257175</xdr:rowOff>
    </xdr:from>
    <xdr:to>
      <xdr:col>3</xdr:col>
      <xdr:colOff>514350</xdr:colOff>
      <xdr:row>549</xdr:row>
      <xdr:rowOff>476250</xdr:rowOff>
    </xdr:to>
    <xdr:pic>
      <xdr:nvPicPr>
        <xdr:cNvPr id="24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576</xdr:row>
      <xdr:rowOff>279400</xdr:rowOff>
    </xdr:from>
    <xdr:to>
      <xdr:col>3</xdr:col>
      <xdr:colOff>196850</xdr:colOff>
      <xdr:row>576</xdr:row>
      <xdr:rowOff>498475</xdr:rowOff>
    </xdr:to>
    <xdr:pic>
      <xdr:nvPicPr>
        <xdr:cNvPr id="245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576</xdr:row>
      <xdr:rowOff>257175</xdr:rowOff>
    </xdr:from>
    <xdr:to>
      <xdr:col>3</xdr:col>
      <xdr:colOff>514350</xdr:colOff>
      <xdr:row>576</xdr:row>
      <xdr:rowOff>476250</xdr:rowOff>
    </xdr:to>
    <xdr:pic>
      <xdr:nvPicPr>
        <xdr:cNvPr id="24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600</xdr:row>
      <xdr:rowOff>279400</xdr:rowOff>
    </xdr:from>
    <xdr:to>
      <xdr:col>3</xdr:col>
      <xdr:colOff>196850</xdr:colOff>
      <xdr:row>600</xdr:row>
      <xdr:rowOff>498475</xdr:rowOff>
    </xdr:to>
    <xdr:pic>
      <xdr:nvPicPr>
        <xdr:cNvPr id="245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600</xdr:row>
      <xdr:rowOff>257175</xdr:rowOff>
    </xdr:from>
    <xdr:to>
      <xdr:col>3</xdr:col>
      <xdr:colOff>514350</xdr:colOff>
      <xdr:row>600</xdr:row>
      <xdr:rowOff>476250</xdr:rowOff>
    </xdr:to>
    <xdr:pic>
      <xdr:nvPicPr>
        <xdr:cNvPr id="24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624</xdr:row>
      <xdr:rowOff>279400</xdr:rowOff>
    </xdr:from>
    <xdr:to>
      <xdr:col>3</xdr:col>
      <xdr:colOff>196850</xdr:colOff>
      <xdr:row>624</xdr:row>
      <xdr:rowOff>498475</xdr:rowOff>
    </xdr:to>
    <xdr:pic>
      <xdr:nvPicPr>
        <xdr:cNvPr id="24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624</xdr:row>
      <xdr:rowOff>257175</xdr:rowOff>
    </xdr:from>
    <xdr:to>
      <xdr:col>3</xdr:col>
      <xdr:colOff>514350</xdr:colOff>
      <xdr:row>624</xdr:row>
      <xdr:rowOff>476250</xdr:rowOff>
    </xdr:to>
    <xdr:pic>
      <xdr:nvPicPr>
        <xdr:cNvPr id="24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648</xdr:row>
      <xdr:rowOff>279400</xdr:rowOff>
    </xdr:from>
    <xdr:to>
      <xdr:col>3</xdr:col>
      <xdr:colOff>196850</xdr:colOff>
      <xdr:row>648</xdr:row>
      <xdr:rowOff>498475</xdr:rowOff>
    </xdr:to>
    <xdr:pic>
      <xdr:nvPicPr>
        <xdr:cNvPr id="246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648</xdr:row>
      <xdr:rowOff>257175</xdr:rowOff>
    </xdr:from>
    <xdr:to>
      <xdr:col>3</xdr:col>
      <xdr:colOff>514350</xdr:colOff>
      <xdr:row>648</xdr:row>
      <xdr:rowOff>476250</xdr:rowOff>
    </xdr:to>
    <xdr:pic>
      <xdr:nvPicPr>
        <xdr:cNvPr id="24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672</xdr:row>
      <xdr:rowOff>279400</xdr:rowOff>
    </xdr:from>
    <xdr:to>
      <xdr:col>3</xdr:col>
      <xdr:colOff>196850</xdr:colOff>
      <xdr:row>672</xdr:row>
      <xdr:rowOff>498475</xdr:rowOff>
    </xdr:to>
    <xdr:pic>
      <xdr:nvPicPr>
        <xdr:cNvPr id="24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672</xdr:row>
      <xdr:rowOff>257175</xdr:rowOff>
    </xdr:from>
    <xdr:to>
      <xdr:col>3</xdr:col>
      <xdr:colOff>514350</xdr:colOff>
      <xdr:row>672</xdr:row>
      <xdr:rowOff>476250</xdr:rowOff>
    </xdr:to>
    <xdr:pic>
      <xdr:nvPicPr>
        <xdr:cNvPr id="24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696</xdr:row>
      <xdr:rowOff>279400</xdr:rowOff>
    </xdr:from>
    <xdr:to>
      <xdr:col>3</xdr:col>
      <xdr:colOff>196850</xdr:colOff>
      <xdr:row>696</xdr:row>
      <xdr:rowOff>498475</xdr:rowOff>
    </xdr:to>
    <xdr:pic>
      <xdr:nvPicPr>
        <xdr:cNvPr id="24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696</xdr:row>
      <xdr:rowOff>257175</xdr:rowOff>
    </xdr:from>
    <xdr:to>
      <xdr:col>3</xdr:col>
      <xdr:colOff>514350</xdr:colOff>
      <xdr:row>696</xdr:row>
      <xdr:rowOff>476250</xdr:rowOff>
    </xdr:to>
    <xdr:pic>
      <xdr:nvPicPr>
        <xdr:cNvPr id="24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720</xdr:row>
      <xdr:rowOff>279400</xdr:rowOff>
    </xdr:from>
    <xdr:to>
      <xdr:col>3</xdr:col>
      <xdr:colOff>196850</xdr:colOff>
      <xdr:row>720</xdr:row>
      <xdr:rowOff>498475</xdr:rowOff>
    </xdr:to>
    <xdr:pic>
      <xdr:nvPicPr>
        <xdr:cNvPr id="246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720</xdr:row>
      <xdr:rowOff>257175</xdr:rowOff>
    </xdr:from>
    <xdr:to>
      <xdr:col>3</xdr:col>
      <xdr:colOff>514350</xdr:colOff>
      <xdr:row>720</xdr:row>
      <xdr:rowOff>476250</xdr:rowOff>
    </xdr:to>
    <xdr:pic>
      <xdr:nvPicPr>
        <xdr:cNvPr id="24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744</xdr:row>
      <xdr:rowOff>279400</xdr:rowOff>
    </xdr:from>
    <xdr:to>
      <xdr:col>3</xdr:col>
      <xdr:colOff>196850</xdr:colOff>
      <xdr:row>744</xdr:row>
      <xdr:rowOff>498475</xdr:rowOff>
    </xdr:to>
    <xdr:pic>
      <xdr:nvPicPr>
        <xdr:cNvPr id="246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744</xdr:row>
      <xdr:rowOff>257175</xdr:rowOff>
    </xdr:from>
    <xdr:to>
      <xdr:col>3</xdr:col>
      <xdr:colOff>514350</xdr:colOff>
      <xdr:row>744</xdr:row>
      <xdr:rowOff>476250</xdr:rowOff>
    </xdr:to>
    <xdr:pic>
      <xdr:nvPicPr>
        <xdr:cNvPr id="24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768</xdr:row>
      <xdr:rowOff>279400</xdr:rowOff>
    </xdr:from>
    <xdr:to>
      <xdr:col>3</xdr:col>
      <xdr:colOff>196850</xdr:colOff>
      <xdr:row>768</xdr:row>
      <xdr:rowOff>498475</xdr:rowOff>
    </xdr:to>
    <xdr:pic>
      <xdr:nvPicPr>
        <xdr:cNvPr id="247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768</xdr:row>
      <xdr:rowOff>257175</xdr:rowOff>
    </xdr:from>
    <xdr:to>
      <xdr:col>3</xdr:col>
      <xdr:colOff>514350</xdr:colOff>
      <xdr:row>768</xdr:row>
      <xdr:rowOff>476250</xdr:rowOff>
    </xdr:to>
    <xdr:pic>
      <xdr:nvPicPr>
        <xdr:cNvPr id="24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792</xdr:row>
      <xdr:rowOff>279400</xdr:rowOff>
    </xdr:from>
    <xdr:to>
      <xdr:col>3</xdr:col>
      <xdr:colOff>196850</xdr:colOff>
      <xdr:row>792</xdr:row>
      <xdr:rowOff>498475</xdr:rowOff>
    </xdr:to>
    <xdr:pic>
      <xdr:nvPicPr>
        <xdr:cNvPr id="247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792</xdr:row>
      <xdr:rowOff>257175</xdr:rowOff>
    </xdr:from>
    <xdr:to>
      <xdr:col>3</xdr:col>
      <xdr:colOff>514350</xdr:colOff>
      <xdr:row>792</xdr:row>
      <xdr:rowOff>476250</xdr:rowOff>
    </xdr:to>
    <xdr:pic>
      <xdr:nvPicPr>
        <xdr:cNvPr id="24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816</xdr:row>
      <xdr:rowOff>279400</xdr:rowOff>
    </xdr:from>
    <xdr:to>
      <xdr:col>3</xdr:col>
      <xdr:colOff>196850</xdr:colOff>
      <xdr:row>816</xdr:row>
      <xdr:rowOff>498475</xdr:rowOff>
    </xdr:to>
    <xdr:pic>
      <xdr:nvPicPr>
        <xdr:cNvPr id="247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816</xdr:row>
      <xdr:rowOff>257175</xdr:rowOff>
    </xdr:from>
    <xdr:to>
      <xdr:col>3</xdr:col>
      <xdr:colOff>514350</xdr:colOff>
      <xdr:row>816</xdr:row>
      <xdr:rowOff>476250</xdr:rowOff>
    </xdr:to>
    <xdr:pic>
      <xdr:nvPicPr>
        <xdr:cNvPr id="24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840</xdr:row>
      <xdr:rowOff>279400</xdr:rowOff>
    </xdr:from>
    <xdr:to>
      <xdr:col>3</xdr:col>
      <xdr:colOff>196850</xdr:colOff>
      <xdr:row>840</xdr:row>
      <xdr:rowOff>498475</xdr:rowOff>
    </xdr:to>
    <xdr:pic>
      <xdr:nvPicPr>
        <xdr:cNvPr id="247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840</xdr:row>
      <xdr:rowOff>257175</xdr:rowOff>
    </xdr:from>
    <xdr:to>
      <xdr:col>3</xdr:col>
      <xdr:colOff>514350</xdr:colOff>
      <xdr:row>840</xdr:row>
      <xdr:rowOff>476250</xdr:rowOff>
    </xdr:to>
    <xdr:pic>
      <xdr:nvPicPr>
        <xdr:cNvPr id="24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869</xdr:row>
      <xdr:rowOff>279400</xdr:rowOff>
    </xdr:from>
    <xdr:to>
      <xdr:col>3</xdr:col>
      <xdr:colOff>196850</xdr:colOff>
      <xdr:row>869</xdr:row>
      <xdr:rowOff>498475</xdr:rowOff>
    </xdr:to>
    <xdr:pic>
      <xdr:nvPicPr>
        <xdr:cNvPr id="247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869</xdr:row>
      <xdr:rowOff>257175</xdr:rowOff>
    </xdr:from>
    <xdr:to>
      <xdr:col>3</xdr:col>
      <xdr:colOff>514350</xdr:colOff>
      <xdr:row>869</xdr:row>
      <xdr:rowOff>476250</xdr:rowOff>
    </xdr:to>
    <xdr:pic>
      <xdr:nvPicPr>
        <xdr:cNvPr id="24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893</xdr:row>
      <xdr:rowOff>279400</xdr:rowOff>
    </xdr:from>
    <xdr:to>
      <xdr:col>3</xdr:col>
      <xdr:colOff>196850</xdr:colOff>
      <xdr:row>893</xdr:row>
      <xdr:rowOff>498475</xdr:rowOff>
    </xdr:to>
    <xdr:pic>
      <xdr:nvPicPr>
        <xdr:cNvPr id="24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893</xdr:row>
      <xdr:rowOff>257175</xdr:rowOff>
    </xdr:from>
    <xdr:to>
      <xdr:col>3</xdr:col>
      <xdr:colOff>514350</xdr:colOff>
      <xdr:row>893</xdr:row>
      <xdr:rowOff>476250</xdr:rowOff>
    </xdr:to>
    <xdr:pic>
      <xdr:nvPicPr>
        <xdr:cNvPr id="24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917</xdr:row>
      <xdr:rowOff>279400</xdr:rowOff>
    </xdr:from>
    <xdr:to>
      <xdr:col>3</xdr:col>
      <xdr:colOff>196850</xdr:colOff>
      <xdr:row>917</xdr:row>
      <xdr:rowOff>498475</xdr:rowOff>
    </xdr:to>
    <xdr:pic>
      <xdr:nvPicPr>
        <xdr:cNvPr id="24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917</xdr:row>
      <xdr:rowOff>257175</xdr:rowOff>
    </xdr:from>
    <xdr:to>
      <xdr:col>3</xdr:col>
      <xdr:colOff>514350</xdr:colOff>
      <xdr:row>917</xdr:row>
      <xdr:rowOff>476250</xdr:rowOff>
    </xdr:to>
    <xdr:pic>
      <xdr:nvPicPr>
        <xdr:cNvPr id="24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941</xdr:row>
      <xdr:rowOff>279400</xdr:rowOff>
    </xdr:from>
    <xdr:to>
      <xdr:col>3</xdr:col>
      <xdr:colOff>196850</xdr:colOff>
      <xdr:row>941</xdr:row>
      <xdr:rowOff>498475</xdr:rowOff>
    </xdr:to>
    <xdr:pic>
      <xdr:nvPicPr>
        <xdr:cNvPr id="24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941</xdr:row>
      <xdr:rowOff>257175</xdr:rowOff>
    </xdr:from>
    <xdr:to>
      <xdr:col>3</xdr:col>
      <xdr:colOff>514350</xdr:colOff>
      <xdr:row>941</xdr:row>
      <xdr:rowOff>476250</xdr:rowOff>
    </xdr:to>
    <xdr:pic>
      <xdr:nvPicPr>
        <xdr:cNvPr id="24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965</xdr:row>
      <xdr:rowOff>279400</xdr:rowOff>
    </xdr:from>
    <xdr:to>
      <xdr:col>3</xdr:col>
      <xdr:colOff>196850</xdr:colOff>
      <xdr:row>965</xdr:row>
      <xdr:rowOff>498475</xdr:rowOff>
    </xdr:to>
    <xdr:pic>
      <xdr:nvPicPr>
        <xdr:cNvPr id="248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965</xdr:row>
      <xdr:rowOff>257175</xdr:rowOff>
    </xdr:from>
    <xdr:to>
      <xdr:col>3</xdr:col>
      <xdr:colOff>514350</xdr:colOff>
      <xdr:row>965</xdr:row>
      <xdr:rowOff>476250</xdr:rowOff>
    </xdr:to>
    <xdr:pic>
      <xdr:nvPicPr>
        <xdr:cNvPr id="24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989</xdr:row>
      <xdr:rowOff>279400</xdr:rowOff>
    </xdr:from>
    <xdr:to>
      <xdr:col>3</xdr:col>
      <xdr:colOff>196850</xdr:colOff>
      <xdr:row>989</xdr:row>
      <xdr:rowOff>498475</xdr:rowOff>
    </xdr:to>
    <xdr:pic>
      <xdr:nvPicPr>
        <xdr:cNvPr id="248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989</xdr:row>
      <xdr:rowOff>257175</xdr:rowOff>
    </xdr:from>
    <xdr:to>
      <xdr:col>3</xdr:col>
      <xdr:colOff>514350</xdr:colOff>
      <xdr:row>989</xdr:row>
      <xdr:rowOff>476250</xdr:rowOff>
    </xdr:to>
    <xdr:pic>
      <xdr:nvPicPr>
        <xdr:cNvPr id="24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1013</xdr:row>
      <xdr:rowOff>279400</xdr:rowOff>
    </xdr:from>
    <xdr:to>
      <xdr:col>3</xdr:col>
      <xdr:colOff>196850</xdr:colOff>
      <xdr:row>1013</xdr:row>
      <xdr:rowOff>498475</xdr:rowOff>
    </xdr:to>
    <xdr:pic>
      <xdr:nvPicPr>
        <xdr:cNvPr id="24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1013</xdr:row>
      <xdr:rowOff>257175</xdr:rowOff>
    </xdr:from>
    <xdr:to>
      <xdr:col>3</xdr:col>
      <xdr:colOff>514350</xdr:colOff>
      <xdr:row>1013</xdr:row>
      <xdr:rowOff>476250</xdr:rowOff>
    </xdr:to>
    <xdr:pic>
      <xdr:nvPicPr>
        <xdr:cNvPr id="24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1061</xdr:row>
      <xdr:rowOff>279400</xdr:rowOff>
    </xdr:from>
    <xdr:to>
      <xdr:col>3</xdr:col>
      <xdr:colOff>196850</xdr:colOff>
      <xdr:row>1061</xdr:row>
      <xdr:rowOff>498475</xdr:rowOff>
    </xdr:to>
    <xdr:pic>
      <xdr:nvPicPr>
        <xdr:cNvPr id="249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1061</xdr:row>
      <xdr:rowOff>257175</xdr:rowOff>
    </xdr:from>
    <xdr:to>
      <xdr:col>3</xdr:col>
      <xdr:colOff>514350</xdr:colOff>
      <xdr:row>1061</xdr:row>
      <xdr:rowOff>476250</xdr:rowOff>
    </xdr:to>
    <xdr:pic>
      <xdr:nvPicPr>
        <xdr:cNvPr id="24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1085</xdr:row>
      <xdr:rowOff>279400</xdr:rowOff>
    </xdr:from>
    <xdr:to>
      <xdr:col>3</xdr:col>
      <xdr:colOff>196850</xdr:colOff>
      <xdr:row>1085</xdr:row>
      <xdr:rowOff>498475</xdr:rowOff>
    </xdr:to>
    <xdr:pic>
      <xdr:nvPicPr>
        <xdr:cNvPr id="249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1085</xdr:row>
      <xdr:rowOff>257175</xdr:rowOff>
    </xdr:from>
    <xdr:to>
      <xdr:col>3</xdr:col>
      <xdr:colOff>514350</xdr:colOff>
      <xdr:row>1085</xdr:row>
      <xdr:rowOff>476250</xdr:rowOff>
    </xdr:to>
    <xdr:pic>
      <xdr:nvPicPr>
        <xdr:cNvPr id="24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1109</xdr:row>
      <xdr:rowOff>279400</xdr:rowOff>
    </xdr:from>
    <xdr:to>
      <xdr:col>3</xdr:col>
      <xdr:colOff>196850</xdr:colOff>
      <xdr:row>1109</xdr:row>
      <xdr:rowOff>498475</xdr:rowOff>
    </xdr:to>
    <xdr:pic>
      <xdr:nvPicPr>
        <xdr:cNvPr id="249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1109</xdr:row>
      <xdr:rowOff>257175</xdr:rowOff>
    </xdr:from>
    <xdr:to>
      <xdr:col>3</xdr:col>
      <xdr:colOff>514350</xdr:colOff>
      <xdr:row>1109</xdr:row>
      <xdr:rowOff>476250</xdr:rowOff>
    </xdr:to>
    <xdr:pic>
      <xdr:nvPicPr>
        <xdr:cNvPr id="24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1133</xdr:row>
      <xdr:rowOff>279400</xdr:rowOff>
    </xdr:from>
    <xdr:to>
      <xdr:col>3</xdr:col>
      <xdr:colOff>196850</xdr:colOff>
      <xdr:row>1133</xdr:row>
      <xdr:rowOff>498475</xdr:rowOff>
    </xdr:to>
    <xdr:pic>
      <xdr:nvPicPr>
        <xdr:cNvPr id="250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1133</xdr:row>
      <xdr:rowOff>257175</xdr:rowOff>
    </xdr:from>
    <xdr:to>
      <xdr:col>3</xdr:col>
      <xdr:colOff>514350</xdr:colOff>
      <xdr:row>1133</xdr:row>
      <xdr:rowOff>476250</xdr:rowOff>
    </xdr:to>
    <xdr:pic>
      <xdr:nvPicPr>
        <xdr:cNvPr id="25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1157</xdr:row>
      <xdr:rowOff>279400</xdr:rowOff>
    </xdr:from>
    <xdr:to>
      <xdr:col>3</xdr:col>
      <xdr:colOff>196850</xdr:colOff>
      <xdr:row>1157</xdr:row>
      <xdr:rowOff>498475</xdr:rowOff>
    </xdr:to>
    <xdr:pic>
      <xdr:nvPicPr>
        <xdr:cNvPr id="250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1157</xdr:row>
      <xdr:rowOff>257175</xdr:rowOff>
    </xdr:from>
    <xdr:to>
      <xdr:col>3</xdr:col>
      <xdr:colOff>514350</xdr:colOff>
      <xdr:row>1157</xdr:row>
      <xdr:rowOff>476250</xdr:rowOff>
    </xdr:to>
    <xdr:pic>
      <xdr:nvPicPr>
        <xdr:cNvPr id="25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1181</xdr:row>
      <xdr:rowOff>279400</xdr:rowOff>
    </xdr:from>
    <xdr:to>
      <xdr:col>3</xdr:col>
      <xdr:colOff>196850</xdr:colOff>
      <xdr:row>1181</xdr:row>
      <xdr:rowOff>498475</xdr:rowOff>
    </xdr:to>
    <xdr:pic>
      <xdr:nvPicPr>
        <xdr:cNvPr id="250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1181</xdr:row>
      <xdr:rowOff>257175</xdr:rowOff>
    </xdr:from>
    <xdr:to>
      <xdr:col>3</xdr:col>
      <xdr:colOff>514350</xdr:colOff>
      <xdr:row>1181</xdr:row>
      <xdr:rowOff>476250</xdr:rowOff>
    </xdr:to>
    <xdr:pic>
      <xdr:nvPicPr>
        <xdr:cNvPr id="25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1205</xdr:row>
      <xdr:rowOff>279400</xdr:rowOff>
    </xdr:from>
    <xdr:to>
      <xdr:col>3</xdr:col>
      <xdr:colOff>196850</xdr:colOff>
      <xdr:row>1205</xdr:row>
      <xdr:rowOff>498475</xdr:rowOff>
    </xdr:to>
    <xdr:pic>
      <xdr:nvPicPr>
        <xdr:cNvPr id="25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1205</xdr:row>
      <xdr:rowOff>257175</xdr:rowOff>
    </xdr:from>
    <xdr:to>
      <xdr:col>3</xdr:col>
      <xdr:colOff>514350</xdr:colOff>
      <xdr:row>1205</xdr:row>
      <xdr:rowOff>476250</xdr:rowOff>
    </xdr:to>
    <xdr:pic>
      <xdr:nvPicPr>
        <xdr:cNvPr id="25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1229</xdr:row>
      <xdr:rowOff>279400</xdr:rowOff>
    </xdr:from>
    <xdr:to>
      <xdr:col>3</xdr:col>
      <xdr:colOff>196850</xdr:colOff>
      <xdr:row>1229</xdr:row>
      <xdr:rowOff>498475</xdr:rowOff>
    </xdr:to>
    <xdr:pic>
      <xdr:nvPicPr>
        <xdr:cNvPr id="250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1229</xdr:row>
      <xdr:rowOff>257175</xdr:rowOff>
    </xdr:from>
    <xdr:to>
      <xdr:col>3</xdr:col>
      <xdr:colOff>514350</xdr:colOff>
      <xdr:row>1229</xdr:row>
      <xdr:rowOff>476250</xdr:rowOff>
    </xdr:to>
    <xdr:pic>
      <xdr:nvPicPr>
        <xdr:cNvPr id="25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1253</xdr:row>
      <xdr:rowOff>279400</xdr:rowOff>
    </xdr:from>
    <xdr:to>
      <xdr:col>3</xdr:col>
      <xdr:colOff>196850</xdr:colOff>
      <xdr:row>1253</xdr:row>
      <xdr:rowOff>498475</xdr:rowOff>
    </xdr:to>
    <xdr:pic>
      <xdr:nvPicPr>
        <xdr:cNvPr id="25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1253</xdr:row>
      <xdr:rowOff>257175</xdr:rowOff>
    </xdr:from>
    <xdr:to>
      <xdr:col>3</xdr:col>
      <xdr:colOff>514350</xdr:colOff>
      <xdr:row>1253</xdr:row>
      <xdr:rowOff>476250</xdr:rowOff>
    </xdr:to>
    <xdr:pic>
      <xdr:nvPicPr>
        <xdr:cNvPr id="25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1270</xdr:row>
      <xdr:rowOff>279400</xdr:rowOff>
    </xdr:from>
    <xdr:to>
      <xdr:col>3</xdr:col>
      <xdr:colOff>196850</xdr:colOff>
      <xdr:row>1270</xdr:row>
      <xdr:rowOff>498475</xdr:rowOff>
    </xdr:to>
    <xdr:pic>
      <xdr:nvPicPr>
        <xdr:cNvPr id="251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1270</xdr:row>
      <xdr:rowOff>257175</xdr:rowOff>
    </xdr:from>
    <xdr:to>
      <xdr:col>3</xdr:col>
      <xdr:colOff>514350</xdr:colOff>
      <xdr:row>1270</xdr:row>
      <xdr:rowOff>476250</xdr:rowOff>
    </xdr:to>
    <xdr:pic>
      <xdr:nvPicPr>
        <xdr:cNvPr id="25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1282</xdr:row>
      <xdr:rowOff>279400</xdr:rowOff>
    </xdr:from>
    <xdr:to>
      <xdr:col>3</xdr:col>
      <xdr:colOff>196850</xdr:colOff>
      <xdr:row>1282</xdr:row>
      <xdr:rowOff>498475</xdr:rowOff>
    </xdr:to>
    <xdr:pic>
      <xdr:nvPicPr>
        <xdr:cNvPr id="251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1282</xdr:row>
      <xdr:rowOff>257175</xdr:rowOff>
    </xdr:from>
    <xdr:to>
      <xdr:col>3</xdr:col>
      <xdr:colOff>514350</xdr:colOff>
      <xdr:row>1282</xdr:row>
      <xdr:rowOff>476250</xdr:rowOff>
    </xdr:to>
    <xdr:pic>
      <xdr:nvPicPr>
        <xdr:cNvPr id="25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1299</xdr:row>
      <xdr:rowOff>279400</xdr:rowOff>
    </xdr:from>
    <xdr:to>
      <xdr:col>3</xdr:col>
      <xdr:colOff>196850</xdr:colOff>
      <xdr:row>1299</xdr:row>
      <xdr:rowOff>498475</xdr:rowOff>
    </xdr:to>
    <xdr:pic>
      <xdr:nvPicPr>
        <xdr:cNvPr id="251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1299</xdr:row>
      <xdr:rowOff>257175</xdr:rowOff>
    </xdr:from>
    <xdr:to>
      <xdr:col>3</xdr:col>
      <xdr:colOff>514350</xdr:colOff>
      <xdr:row>1299</xdr:row>
      <xdr:rowOff>476250</xdr:rowOff>
    </xdr:to>
    <xdr:pic>
      <xdr:nvPicPr>
        <xdr:cNvPr id="25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1316</xdr:row>
      <xdr:rowOff>279400</xdr:rowOff>
    </xdr:from>
    <xdr:to>
      <xdr:col>3</xdr:col>
      <xdr:colOff>196850</xdr:colOff>
      <xdr:row>1316</xdr:row>
      <xdr:rowOff>498475</xdr:rowOff>
    </xdr:to>
    <xdr:pic>
      <xdr:nvPicPr>
        <xdr:cNvPr id="25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1316</xdr:row>
      <xdr:rowOff>257175</xdr:rowOff>
    </xdr:from>
    <xdr:to>
      <xdr:col>3</xdr:col>
      <xdr:colOff>514350</xdr:colOff>
      <xdr:row>1316</xdr:row>
      <xdr:rowOff>476250</xdr:rowOff>
    </xdr:to>
    <xdr:pic>
      <xdr:nvPicPr>
        <xdr:cNvPr id="25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1335</xdr:row>
      <xdr:rowOff>279400</xdr:rowOff>
    </xdr:from>
    <xdr:to>
      <xdr:col>3</xdr:col>
      <xdr:colOff>196850</xdr:colOff>
      <xdr:row>1335</xdr:row>
      <xdr:rowOff>498475</xdr:rowOff>
    </xdr:to>
    <xdr:pic>
      <xdr:nvPicPr>
        <xdr:cNvPr id="252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1335</xdr:row>
      <xdr:rowOff>257175</xdr:rowOff>
    </xdr:from>
    <xdr:to>
      <xdr:col>3</xdr:col>
      <xdr:colOff>514350</xdr:colOff>
      <xdr:row>1335</xdr:row>
      <xdr:rowOff>476250</xdr:rowOff>
    </xdr:to>
    <xdr:pic>
      <xdr:nvPicPr>
        <xdr:cNvPr id="25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1347</xdr:row>
      <xdr:rowOff>279400</xdr:rowOff>
    </xdr:from>
    <xdr:to>
      <xdr:col>3</xdr:col>
      <xdr:colOff>196850</xdr:colOff>
      <xdr:row>1347</xdr:row>
      <xdr:rowOff>498475</xdr:rowOff>
    </xdr:to>
    <xdr:pic>
      <xdr:nvPicPr>
        <xdr:cNvPr id="252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1347</xdr:row>
      <xdr:rowOff>257175</xdr:rowOff>
    </xdr:from>
    <xdr:to>
      <xdr:col>3</xdr:col>
      <xdr:colOff>514350</xdr:colOff>
      <xdr:row>1347</xdr:row>
      <xdr:rowOff>476250</xdr:rowOff>
    </xdr:to>
    <xdr:pic>
      <xdr:nvPicPr>
        <xdr:cNvPr id="25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1359</xdr:row>
      <xdr:rowOff>279400</xdr:rowOff>
    </xdr:from>
    <xdr:to>
      <xdr:col>3</xdr:col>
      <xdr:colOff>196850</xdr:colOff>
      <xdr:row>1359</xdr:row>
      <xdr:rowOff>498475</xdr:rowOff>
    </xdr:to>
    <xdr:pic>
      <xdr:nvPicPr>
        <xdr:cNvPr id="25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1359</xdr:row>
      <xdr:rowOff>257175</xdr:rowOff>
    </xdr:from>
    <xdr:to>
      <xdr:col>3</xdr:col>
      <xdr:colOff>514350</xdr:colOff>
      <xdr:row>1359</xdr:row>
      <xdr:rowOff>476250</xdr:rowOff>
    </xdr:to>
    <xdr:pic>
      <xdr:nvPicPr>
        <xdr:cNvPr id="25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1364</xdr:row>
      <xdr:rowOff>279400</xdr:rowOff>
    </xdr:from>
    <xdr:to>
      <xdr:col>3</xdr:col>
      <xdr:colOff>196850</xdr:colOff>
      <xdr:row>1364</xdr:row>
      <xdr:rowOff>498475</xdr:rowOff>
    </xdr:to>
    <xdr:pic>
      <xdr:nvPicPr>
        <xdr:cNvPr id="252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1743" y="6960507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1364</xdr:row>
      <xdr:rowOff>257175</xdr:rowOff>
    </xdr:from>
    <xdr:to>
      <xdr:col>3</xdr:col>
      <xdr:colOff>514350</xdr:colOff>
      <xdr:row>1364</xdr:row>
      <xdr:rowOff>476250</xdr:rowOff>
    </xdr:to>
    <xdr:pic>
      <xdr:nvPicPr>
        <xdr:cNvPr id="25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0668" y="6938282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21</xdr:row>
      <xdr:rowOff>279400</xdr:rowOff>
    </xdr:from>
    <xdr:to>
      <xdr:col>3</xdr:col>
      <xdr:colOff>196850</xdr:colOff>
      <xdr:row>21</xdr:row>
      <xdr:rowOff>498475</xdr:rowOff>
    </xdr:to>
    <xdr:pic>
      <xdr:nvPicPr>
        <xdr:cNvPr id="253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21</xdr:row>
      <xdr:rowOff>257175</xdr:rowOff>
    </xdr:from>
    <xdr:to>
      <xdr:col>3</xdr:col>
      <xdr:colOff>514350</xdr:colOff>
      <xdr:row>21</xdr:row>
      <xdr:rowOff>476250</xdr:rowOff>
    </xdr:to>
    <xdr:pic>
      <xdr:nvPicPr>
        <xdr:cNvPr id="25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32</xdr:row>
      <xdr:rowOff>279400</xdr:rowOff>
    </xdr:from>
    <xdr:to>
      <xdr:col>3</xdr:col>
      <xdr:colOff>196850</xdr:colOff>
      <xdr:row>32</xdr:row>
      <xdr:rowOff>498475</xdr:rowOff>
    </xdr:to>
    <xdr:pic>
      <xdr:nvPicPr>
        <xdr:cNvPr id="25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32</xdr:row>
      <xdr:rowOff>257175</xdr:rowOff>
    </xdr:from>
    <xdr:to>
      <xdr:col>3</xdr:col>
      <xdr:colOff>514350</xdr:colOff>
      <xdr:row>32</xdr:row>
      <xdr:rowOff>476250</xdr:rowOff>
    </xdr:to>
    <xdr:pic>
      <xdr:nvPicPr>
        <xdr:cNvPr id="25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45</xdr:row>
      <xdr:rowOff>279400</xdr:rowOff>
    </xdr:from>
    <xdr:to>
      <xdr:col>3</xdr:col>
      <xdr:colOff>196850</xdr:colOff>
      <xdr:row>45</xdr:row>
      <xdr:rowOff>498475</xdr:rowOff>
    </xdr:to>
    <xdr:pic>
      <xdr:nvPicPr>
        <xdr:cNvPr id="25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45</xdr:row>
      <xdr:rowOff>257175</xdr:rowOff>
    </xdr:from>
    <xdr:to>
      <xdr:col>3</xdr:col>
      <xdr:colOff>514350</xdr:colOff>
      <xdr:row>45</xdr:row>
      <xdr:rowOff>476250</xdr:rowOff>
    </xdr:to>
    <xdr:pic>
      <xdr:nvPicPr>
        <xdr:cNvPr id="25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54</xdr:row>
      <xdr:rowOff>279400</xdr:rowOff>
    </xdr:from>
    <xdr:to>
      <xdr:col>3</xdr:col>
      <xdr:colOff>196850</xdr:colOff>
      <xdr:row>54</xdr:row>
      <xdr:rowOff>498475</xdr:rowOff>
    </xdr:to>
    <xdr:pic>
      <xdr:nvPicPr>
        <xdr:cNvPr id="25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54</xdr:row>
      <xdr:rowOff>257175</xdr:rowOff>
    </xdr:from>
    <xdr:to>
      <xdr:col>3</xdr:col>
      <xdr:colOff>514350</xdr:colOff>
      <xdr:row>54</xdr:row>
      <xdr:rowOff>476250</xdr:rowOff>
    </xdr:to>
    <xdr:pic>
      <xdr:nvPicPr>
        <xdr:cNvPr id="25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66</xdr:row>
      <xdr:rowOff>279400</xdr:rowOff>
    </xdr:from>
    <xdr:to>
      <xdr:col>3</xdr:col>
      <xdr:colOff>196850</xdr:colOff>
      <xdr:row>66</xdr:row>
      <xdr:rowOff>498475</xdr:rowOff>
    </xdr:to>
    <xdr:pic>
      <xdr:nvPicPr>
        <xdr:cNvPr id="25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66</xdr:row>
      <xdr:rowOff>257175</xdr:rowOff>
    </xdr:from>
    <xdr:to>
      <xdr:col>3</xdr:col>
      <xdr:colOff>514350</xdr:colOff>
      <xdr:row>66</xdr:row>
      <xdr:rowOff>476250</xdr:rowOff>
    </xdr:to>
    <xdr:pic>
      <xdr:nvPicPr>
        <xdr:cNvPr id="25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75</xdr:row>
      <xdr:rowOff>279400</xdr:rowOff>
    </xdr:from>
    <xdr:to>
      <xdr:col>3</xdr:col>
      <xdr:colOff>196850</xdr:colOff>
      <xdr:row>75</xdr:row>
      <xdr:rowOff>498475</xdr:rowOff>
    </xdr:to>
    <xdr:pic>
      <xdr:nvPicPr>
        <xdr:cNvPr id="254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75</xdr:row>
      <xdr:rowOff>257175</xdr:rowOff>
    </xdr:from>
    <xdr:to>
      <xdr:col>3</xdr:col>
      <xdr:colOff>514350</xdr:colOff>
      <xdr:row>75</xdr:row>
      <xdr:rowOff>476250</xdr:rowOff>
    </xdr:to>
    <xdr:pic>
      <xdr:nvPicPr>
        <xdr:cNvPr id="25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25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83</xdr:row>
      <xdr:rowOff>257175</xdr:rowOff>
    </xdr:from>
    <xdr:to>
      <xdr:col>3</xdr:col>
      <xdr:colOff>514350</xdr:colOff>
      <xdr:row>83</xdr:row>
      <xdr:rowOff>476250</xdr:rowOff>
    </xdr:to>
    <xdr:pic>
      <xdr:nvPicPr>
        <xdr:cNvPr id="25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92</xdr:row>
      <xdr:rowOff>279400</xdr:rowOff>
    </xdr:from>
    <xdr:to>
      <xdr:col>3</xdr:col>
      <xdr:colOff>196850</xdr:colOff>
      <xdr:row>92</xdr:row>
      <xdr:rowOff>498475</xdr:rowOff>
    </xdr:to>
    <xdr:pic>
      <xdr:nvPicPr>
        <xdr:cNvPr id="255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92</xdr:row>
      <xdr:rowOff>257175</xdr:rowOff>
    </xdr:from>
    <xdr:to>
      <xdr:col>3</xdr:col>
      <xdr:colOff>514350</xdr:colOff>
      <xdr:row>92</xdr:row>
      <xdr:rowOff>476250</xdr:rowOff>
    </xdr:to>
    <xdr:pic>
      <xdr:nvPicPr>
        <xdr:cNvPr id="25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103</xdr:row>
      <xdr:rowOff>279400</xdr:rowOff>
    </xdr:from>
    <xdr:to>
      <xdr:col>3</xdr:col>
      <xdr:colOff>196850</xdr:colOff>
      <xdr:row>103</xdr:row>
      <xdr:rowOff>498475</xdr:rowOff>
    </xdr:to>
    <xdr:pic>
      <xdr:nvPicPr>
        <xdr:cNvPr id="255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103</xdr:row>
      <xdr:rowOff>257175</xdr:rowOff>
    </xdr:from>
    <xdr:to>
      <xdr:col>3</xdr:col>
      <xdr:colOff>514350</xdr:colOff>
      <xdr:row>103</xdr:row>
      <xdr:rowOff>476250</xdr:rowOff>
    </xdr:to>
    <xdr:pic>
      <xdr:nvPicPr>
        <xdr:cNvPr id="25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255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112</xdr:row>
      <xdr:rowOff>257175</xdr:rowOff>
    </xdr:from>
    <xdr:to>
      <xdr:col>3</xdr:col>
      <xdr:colOff>514350</xdr:colOff>
      <xdr:row>112</xdr:row>
      <xdr:rowOff>476250</xdr:rowOff>
    </xdr:to>
    <xdr:pic>
      <xdr:nvPicPr>
        <xdr:cNvPr id="25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256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121</xdr:row>
      <xdr:rowOff>257175</xdr:rowOff>
    </xdr:from>
    <xdr:to>
      <xdr:col>3</xdr:col>
      <xdr:colOff>514350</xdr:colOff>
      <xdr:row>121</xdr:row>
      <xdr:rowOff>476250</xdr:rowOff>
    </xdr:to>
    <xdr:pic>
      <xdr:nvPicPr>
        <xdr:cNvPr id="25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25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130</xdr:row>
      <xdr:rowOff>257175</xdr:rowOff>
    </xdr:from>
    <xdr:to>
      <xdr:col>3</xdr:col>
      <xdr:colOff>514350</xdr:colOff>
      <xdr:row>130</xdr:row>
      <xdr:rowOff>476250</xdr:rowOff>
    </xdr:to>
    <xdr:pic>
      <xdr:nvPicPr>
        <xdr:cNvPr id="25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139</xdr:row>
      <xdr:rowOff>279400</xdr:rowOff>
    </xdr:from>
    <xdr:to>
      <xdr:col>3</xdr:col>
      <xdr:colOff>196850</xdr:colOff>
      <xdr:row>139</xdr:row>
      <xdr:rowOff>498475</xdr:rowOff>
    </xdr:to>
    <xdr:pic>
      <xdr:nvPicPr>
        <xdr:cNvPr id="256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139</xdr:row>
      <xdr:rowOff>257175</xdr:rowOff>
    </xdr:from>
    <xdr:to>
      <xdr:col>3</xdr:col>
      <xdr:colOff>514350</xdr:colOff>
      <xdr:row>139</xdr:row>
      <xdr:rowOff>476250</xdr:rowOff>
    </xdr:to>
    <xdr:pic>
      <xdr:nvPicPr>
        <xdr:cNvPr id="25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256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151</xdr:row>
      <xdr:rowOff>257175</xdr:rowOff>
    </xdr:from>
    <xdr:to>
      <xdr:col>3</xdr:col>
      <xdr:colOff>514350</xdr:colOff>
      <xdr:row>151</xdr:row>
      <xdr:rowOff>476250</xdr:rowOff>
    </xdr:to>
    <xdr:pic>
      <xdr:nvPicPr>
        <xdr:cNvPr id="25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257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160</xdr:row>
      <xdr:rowOff>257175</xdr:rowOff>
    </xdr:from>
    <xdr:to>
      <xdr:col>3</xdr:col>
      <xdr:colOff>514350</xdr:colOff>
      <xdr:row>160</xdr:row>
      <xdr:rowOff>476250</xdr:rowOff>
    </xdr:to>
    <xdr:pic>
      <xdr:nvPicPr>
        <xdr:cNvPr id="25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257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169</xdr:row>
      <xdr:rowOff>257175</xdr:rowOff>
    </xdr:from>
    <xdr:to>
      <xdr:col>3</xdr:col>
      <xdr:colOff>514350</xdr:colOff>
      <xdr:row>169</xdr:row>
      <xdr:rowOff>476250</xdr:rowOff>
    </xdr:to>
    <xdr:pic>
      <xdr:nvPicPr>
        <xdr:cNvPr id="25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170</xdr:row>
      <xdr:rowOff>0</xdr:rowOff>
    </xdr:from>
    <xdr:to>
      <xdr:col>3</xdr:col>
      <xdr:colOff>196850</xdr:colOff>
      <xdr:row>170</xdr:row>
      <xdr:rowOff>0</xdr:rowOff>
    </xdr:to>
    <xdr:pic>
      <xdr:nvPicPr>
        <xdr:cNvPr id="257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178</xdr:row>
      <xdr:rowOff>279400</xdr:rowOff>
    </xdr:from>
    <xdr:to>
      <xdr:col>3</xdr:col>
      <xdr:colOff>196850</xdr:colOff>
      <xdr:row>178</xdr:row>
      <xdr:rowOff>498475</xdr:rowOff>
    </xdr:to>
    <xdr:pic>
      <xdr:nvPicPr>
        <xdr:cNvPr id="25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178</xdr:row>
      <xdr:rowOff>257175</xdr:rowOff>
    </xdr:from>
    <xdr:to>
      <xdr:col>3</xdr:col>
      <xdr:colOff>514350</xdr:colOff>
      <xdr:row>178</xdr:row>
      <xdr:rowOff>476250</xdr:rowOff>
    </xdr:to>
    <xdr:pic>
      <xdr:nvPicPr>
        <xdr:cNvPr id="25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187</xdr:row>
      <xdr:rowOff>279400</xdr:rowOff>
    </xdr:from>
    <xdr:to>
      <xdr:col>3</xdr:col>
      <xdr:colOff>196850</xdr:colOff>
      <xdr:row>187</xdr:row>
      <xdr:rowOff>498475</xdr:rowOff>
    </xdr:to>
    <xdr:pic>
      <xdr:nvPicPr>
        <xdr:cNvPr id="25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187</xdr:row>
      <xdr:rowOff>257175</xdr:rowOff>
    </xdr:from>
    <xdr:to>
      <xdr:col>3</xdr:col>
      <xdr:colOff>514350</xdr:colOff>
      <xdr:row>187</xdr:row>
      <xdr:rowOff>476250</xdr:rowOff>
    </xdr:to>
    <xdr:pic>
      <xdr:nvPicPr>
        <xdr:cNvPr id="25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195</xdr:row>
      <xdr:rowOff>279400</xdr:rowOff>
    </xdr:from>
    <xdr:to>
      <xdr:col>3</xdr:col>
      <xdr:colOff>196850</xdr:colOff>
      <xdr:row>195</xdr:row>
      <xdr:rowOff>498475</xdr:rowOff>
    </xdr:to>
    <xdr:pic>
      <xdr:nvPicPr>
        <xdr:cNvPr id="25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195</xdr:row>
      <xdr:rowOff>257175</xdr:rowOff>
    </xdr:from>
    <xdr:to>
      <xdr:col>3</xdr:col>
      <xdr:colOff>514350</xdr:colOff>
      <xdr:row>195</xdr:row>
      <xdr:rowOff>476250</xdr:rowOff>
    </xdr:to>
    <xdr:pic>
      <xdr:nvPicPr>
        <xdr:cNvPr id="25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208</xdr:row>
      <xdr:rowOff>279400</xdr:rowOff>
    </xdr:from>
    <xdr:to>
      <xdr:col>3</xdr:col>
      <xdr:colOff>196850</xdr:colOff>
      <xdr:row>208</xdr:row>
      <xdr:rowOff>498475</xdr:rowOff>
    </xdr:to>
    <xdr:pic>
      <xdr:nvPicPr>
        <xdr:cNvPr id="258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208</xdr:row>
      <xdr:rowOff>257175</xdr:rowOff>
    </xdr:from>
    <xdr:to>
      <xdr:col>3</xdr:col>
      <xdr:colOff>514350</xdr:colOff>
      <xdr:row>208</xdr:row>
      <xdr:rowOff>476250</xdr:rowOff>
    </xdr:to>
    <xdr:pic>
      <xdr:nvPicPr>
        <xdr:cNvPr id="25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217</xdr:row>
      <xdr:rowOff>279400</xdr:rowOff>
    </xdr:from>
    <xdr:to>
      <xdr:col>3</xdr:col>
      <xdr:colOff>196850</xdr:colOff>
      <xdr:row>217</xdr:row>
      <xdr:rowOff>498475</xdr:rowOff>
    </xdr:to>
    <xdr:pic>
      <xdr:nvPicPr>
        <xdr:cNvPr id="258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217</xdr:row>
      <xdr:rowOff>257175</xdr:rowOff>
    </xdr:from>
    <xdr:to>
      <xdr:col>3</xdr:col>
      <xdr:colOff>514350</xdr:colOff>
      <xdr:row>217</xdr:row>
      <xdr:rowOff>476250</xdr:rowOff>
    </xdr:to>
    <xdr:pic>
      <xdr:nvPicPr>
        <xdr:cNvPr id="25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227</xdr:row>
      <xdr:rowOff>279400</xdr:rowOff>
    </xdr:from>
    <xdr:to>
      <xdr:col>3</xdr:col>
      <xdr:colOff>196850</xdr:colOff>
      <xdr:row>227</xdr:row>
      <xdr:rowOff>498475</xdr:rowOff>
    </xdr:to>
    <xdr:pic>
      <xdr:nvPicPr>
        <xdr:cNvPr id="25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5300" y="34988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227</xdr:row>
      <xdr:rowOff>257175</xdr:rowOff>
    </xdr:from>
    <xdr:to>
      <xdr:col>3</xdr:col>
      <xdr:colOff>514350</xdr:colOff>
      <xdr:row>227</xdr:row>
      <xdr:rowOff>476250</xdr:rowOff>
    </xdr:to>
    <xdr:pic>
      <xdr:nvPicPr>
        <xdr:cNvPr id="25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47662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32</xdr:row>
      <xdr:rowOff>279400</xdr:rowOff>
    </xdr:from>
    <xdr:to>
      <xdr:col>3</xdr:col>
      <xdr:colOff>196850</xdr:colOff>
      <xdr:row>32</xdr:row>
      <xdr:rowOff>498475</xdr:rowOff>
    </xdr:to>
    <xdr:pic>
      <xdr:nvPicPr>
        <xdr:cNvPr id="120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137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32</xdr:row>
      <xdr:rowOff>279400</xdr:rowOff>
    </xdr:from>
    <xdr:to>
      <xdr:col>10</xdr:col>
      <xdr:colOff>196850</xdr:colOff>
      <xdr:row>32</xdr:row>
      <xdr:rowOff>498475</xdr:rowOff>
    </xdr:to>
    <xdr:pic>
      <xdr:nvPicPr>
        <xdr:cNvPr id="121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1137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32</xdr:row>
      <xdr:rowOff>279400</xdr:rowOff>
    </xdr:from>
    <xdr:to>
      <xdr:col>3</xdr:col>
      <xdr:colOff>196850</xdr:colOff>
      <xdr:row>32</xdr:row>
      <xdr:rowOff>498475</xdr:rowOff>
    </xdr:to>
    <xdr:pic>
      <xdr:nvPicPr>
        <xdr:cNvPr id="121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137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45</xdr:row>
      <xdr:rowOff>279400</xdr:rowOff>
    </xdr:from>
    <xdr:to>
      <xdr:col>3</xdr:col>
      <xdr:colOff>196850</xdr:colOff>
      <xdr:row>45</xdr:row>
      <xdr:rowOff>498475</xdr:rowOff>
    </xdr:to>
    <xdr:pic>
      <xdr:nvPicPr>
        <xdr:cNvPr id="12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45</xdr:row>
      <xdr:rowOff>279400</xdr:rowOff>
    </xdr:from>
    <xdr:to>
      <xdr:col>10</xdr:col>
      <xdr:colOff>196850</xdr:colOff>
      <xdr:row>45</xdr:row>
      <xdr:rowOff>498475</xdr:rowOff>
    </xdr:to>
    <xdr:pic>
      <xdr:nvPicPr>
        <xdr:cNvPr id="122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45</xdr:row>
      <xdr:rowOff>279400</xdr:rowOff>
    </xdr:from>
    <xdr:to>
      <xdr:col>3</xdr:col>
      <xdr:colOff>196850</xdr:colOff>
      <xdr:row>45</xdr:row>
      <xdr:rowOff>498475</xdr:rowOff>
    </xdr:to>
    <xdr:pic>
      <xdr:nvPicPr>
        <xdr:cNvPr id="12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45</xdr:row>
      <xdr:rowOff>279400</xdr:rowOff>
    </xdr:from>
    <xdr:to>
      <xdr:col>3</xdr:col>
      <xdr:colOff>196850</xdr:colOff>
      <xdr:row>45</xdr:row>
      <xdr:rowOff>498475</xdr:rowOff>
    </xdr:to>
    <xdr:pic>
      <xdr:nvPicPr>
        <xdr:cNvPr id="123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45</xdr:row>
      <xdr:rowOff>279400</xdr:rowOff>
    </xdr:from>
    <xdr:to>
      <xdr:col>10</xdr:col>
      <xdr:colOff>196850</xdr:colOff>
      <xdr:row>45</xdr:row>
      <xdr:rowOff>498475</xdr:rowOff>
    </xdr:to>
    <xdr:pic>
      <xdr:nvPicPr>
        <xdr:cNvPr id="12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45</xdr:row>
      <xdr:rowOff>279400</xdr:rowOff>
    </xdr:from>
    <xdr:to>
      <xdr:col>3</xdr:col>
      <xdr:colOff>196850</xdr:colOff>
      <xdr:row>45</xdr:row>
      <xdr:rowOff>498475</xdr:rowOff>
    </xdr:to>
    <xdr:pic>
      <xdr:nvPicPr>
        <xdr:cNvPr id="123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54</xdr:row>
      <xdr:rowOff>279400</xdr:rowOff>
    </xdr:from>
    <xdr:to>
      <xdr:col>3</xdr:col>
      <xdr:colOff>196850</xdr:colOff>
      <xdr:row>54</xdr:row>
      <xdr:rowOff>498475</xdr:rowOff>
    </xdr:to>
    <xdr:pic>
      <xdr:nvPicPr>
        <xdr:cNvPr id="12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54</xdr:row>
      <xdr:rowOff>279400</xdr:rowOff>
    </xdr:from>
    <xdr:to>
      <xdr:col>10</xdr:col>
      <xdr:colOff>196850</xdr:colOff>
      <xdr:row>54</xdr:row>
      <xdr:rowOff>498475</xdr:rowOff>
    </xdr:to>
    <xdr:pic>
      <xdr:nvPicPr>
        <xdr:cNvPr id="123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54</xdr:row>
      <xdr:rowOff>279400</xdr:rowOff>
    </xdr:from>
    <xdr:to>
      <xdr:col>3</xdr:col>
      <xdr:colOff>196850</xdr:colOff>
      <xdr:row>54</xdr:row>
      <xdr:rowOff>498475</xdr:rowOff>
    </xdr:to>
    <xdr:pic>
      <xdr:nvPicPr>
        <xdr:cNvPr id="12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54</xdr:row>
      <xdr:rowOff>279400</xdr:rowOff>
    </xdr:from>
    <xdr:to>
      <xdr:col>3</xdr:col>
      <xdr:colOff>196850</xdr:colOff>
      <xdr:row>54</xdr:row>
      <xdr:rowOff>498475</xdr:rowOff>
    </xdr:to>
    <xdr:pic>
      <xdr:nvPicPr>
        <xdr:cNvPr id="123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54</xdr:row>
      <xdr:rowOff>279400</xdr:rowOff>
    </xdr:from>
    <xdr:to>
      <xdr:col>10</xdr:col>
      <xdr:colOff>196850</xdr:colOff>
      <xdr:row>54</xdr:row>
      <xdr:rowOff>498475</xdr:rowOff>
    </xdr:to>
    <xdr:pic>
      <xdr:nvPicPr>
        <xdr:cNvPr id="123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54</xdr:row>
      <xdr:rowOff>279400</xdr:rowOff>
    </xdr:from>
    <xdr:to>
      <xdr:col>3</xdr:col>
      <xdr:colOff>196850</xdr:colOff>
      <xdr:row>54</xdr:row>
      <xdr:rowOff>498475</xdr:rowOff>
    </xdr:to>
    <xdr:pic>
      <xdr:nvPicPr>
        <xdr:cNvPr id="123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8357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66</xdr:row>
      <xdr:rowOff>279400</xdr:rowOff>
    </xdr:from>
    <xdr:to>
      <xdr:col>3</xdr:col>
      <xdr:colOff>196850</xdr:colOff>
      <xdr:row>66</xdr:row>
      <xdr:rowOff>498475</xdr:rowOff>
    </xdr:to>
    <xdr:pic>
      <xdr:nvPicPr>
        <xdr:cNvPr id="12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264160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66</xdr:row>
      <xdr:rowOff>279400</xdr:rowOff>
    </xdr:from>
    <xdr:to>
      <xdr:col>10</xdr:col>
      <xdr:colOff>196850</xdr:colOff>
      <xdr:row>66</xdr:row>
      <xdr:rowOff>498475</xdr:rowOff>
    </xdr:to>
    <xdr:pic>
      <xdr:nvPicPr>
        <xdr:cNvPr id="124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264160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66</xdr:row>
      <xdr:rowOff>279400</xdr:rowOff>
    </xdr:from>
    <xdr:to>
      <xdr:col>3</xdr:col>
      <xdr:colOff>196850</xdr:colOff>
      <xdr:row>66</xdr:row>
      <xdr:rowOff>498475</xdr:rowOff>
    </xdr:to>
    <xdr:pic>
      <xdr:nvPicPr>
        <xdr:cNvPr id="12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264160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66</xdr:row>
      <xdr:rowOff>279400</xdr:rowOff>
    </xdr:from>
    <xdr:to>
      <xdr:col>3</xdr:col>
      <xdr:colOff>196850</xdr:colOff>
      <xdr:row>66</xdr:row>
      <xdr:rowOff>498475</xdr:rowOff>
    </xdr:to>
    <xdr:pic>
      <xdr:nvPicPr>
        <xdr:cNvPr id="12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264160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66</xdr:row>
      <xdr:rowOff>279400</xdr:rowOff>
    </xdr:from>
    <xdr:to>
      <xdr:col>10</xdr:col>
      <xdr:colOff>196850</xdr:colOff>
      <xdr:row>66</xdr:row>
      <xdr:rowOff>498475</xdr:rowOff>
    </xdr:to>
    <xdr:pic>
      <xdr:nvPicPr>
        <xdr:cNvPr id="12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264160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66</xdr:row>
      <xdr:rowOff>279400</xdr:rowOff>
    </xdr:from>
    <xdr:to>
      <xdr:col>3</xdr:col>
      <xdr:colOff>196850</xdr:colOff>
      <xdr:row>66</xdr:row>
      <xdr:rowOff>498475</xdr:rowOff>
    </xdr:to>
    <xdr:pic>
      <xdr:nvPicPr>
        <xdr:cNvPr id="124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264160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66</xdr:row>
      <xdr:rowOff>279400</xdr:rowOff>
    </xdr:from>
    <xdr:to>
      <xdr:col>3</xdr:col>
      <xdr:colOff>196850</xdr:colOff>
      <xdr:row>66</xdr:row>
      <xdr:rowOff>498475</xdr:rowOff>
    </xdr:to>
    <xdr:pic>
      <xdr:nvPicPr>
        <xdr:cNvPr id="12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264160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66</xdr:row>
      <xdr:rowOff>279400</xdr:rowOff>
    </xdr:from>
    <xdr:to>
      <xdr:col>10</xdr:col>
      <xdr:colOff>196850</xdr:colOff>
      <xdr:row>66</xdr:row>
      <xdr:rowOff>498475</xdr:rowOff>
    </xdr:to>
    <xdr:pic>
      <xdr:nvPicPr>
        <xdr:cNvPr id="124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264160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66</xdr:row>
      <xdr:rowOff>279400</xdr:rowOff>
    </xdr:from>
    <xdr:to>
      <xdr:col>3</xdr:col>
      <xdr:colOff>196850</xdr:colOff>
      <xdr:row>66</xdr:row>
      <xdr:rowOff>498475</xdr:rowOff>
    </xdr:to>
    <xdr:pic>
      <xdr:nvPicPr>
        <xdr:cNvPr id="124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264160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75</xdr:row>
      <xdr:rowOff>279400</xdr:rowOff>
    </xdr:from>
    <xdr:to>
      <xdr:col>3</xdr:col>
      <xdr:colOff>196850</xdr:colOff>
      <xdr:row>75</xdr:row>
      <xdr:rowOff>498475</xdr:rowOff>
    </xdr:to>
    <xdr:pic>
      <xdr:nvPicPr>
        <xdr:cNvPr id="124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75</xdr:row>
      <xdr:rowOff>279400</xdr:rowOff>
    </xdr:from>
    <xdr:to>
      <xdr:col>10</xdr:col>
      <xdr:colOff>196850</xdr:colOff>
      <xdr:row>75</xdr:row>
      <xdr:rowOff>498475</xdr:rowOff>
    </xdr:to>
    <xdr:pic>
      <xdr:nvPicPr>
        <xdr:cNvPr id="12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75</xdr:row>
      <xdr:rowOff>279400</xdr:rowOff>
    </xdr:from>
    <xdr:to>
      <xdr:col>3</xdr:col>
      <xdr:colOff>196850</xdr:colOff>
      <xdr:row>75</xdr:row>
      <xdr:rowOff>498475</xdr:rowOff>
    </xdr:to>
    <xdr:pic>
      <xdr:nvPicPr>
        <xdr:cNvPr id="125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75</xdr:row>
      <xdr:rowOff>279400</xdr:rowOff>
    </xdr:from>
    <xdr:to>
      <xdr:col>3</xdr:col>
      <xdr:colOff>196850</xdr:colOff>
      <xdr:row>75</xdr:row>
      <xdr:rowOff>498475</xdr:rowOff>
    </xdr:to>
    <xdr:pic>
      <xdr:nvPicPr>
        <xdr:cNvPr id="125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75</xdr:row>
      <xdr:rowOff>279400</xdr:rowOff>
    </xdr:from>
    <xdr:to>
      <xdr:col>10</xdr:col>
      <xdr:colOff>196850</xdr:colOff>
      <xdr:row>75</xdr:row>
      <xdr:rowOff>498475</xdr:rowOff>
    </xdr:to>
    <xdr:pic>
      <xdr:nvPicPr>
        <xdr:cNvPr id="125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75</xdr:row>
      <xdr:rowOff>279400</xdr:rowOff>
    </xdr:from>
    <xdr:to>
      <xdr:col>3</xdr:col>
      <xdr:colOff>196850</xdr:colOff>
      <xdr:row>75</xdr:row>
      <xdr:rowOff>498475</xdr:rowOff>
    </xdr:to>
    <xdr:pic>
      <xdr:nvPicPr>
        <xdr:cNvPr id="125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75</xdr:row>
      <xdr:rowOff>279400</xdr:rowOff>
    </xdr:from>
    <xdr:to>
      <xdr:col>3</xdr:col>
      <xdr:colOff>196850</xdr:colOff>
      <xdr:row>75</xdr:row>
      <xdr:rowOff>498475</xdr:rowOff>
    </xdr:to>
    <xdr:pic>
      <xdr:nvPicPr>
        <xdr:cNvPr id="125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75</xdr:row>
      <xdr:rowOff>279400</xdr:rowOff>
    </xdr:from>
    <xdr:to>
      <xdr:col>10</xdr:col>
      <xdr:colOff>196850</xdr:colOff>
      <xdr:row>75</xdr:row>
      <xdr:rowOff>498475</xdr:rowOff>
    </xdr:to>
    <xdr:pic>
      <xdr:nvPicPr>
        <xdr:cNvPr id="125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75</xdr:row>
      <xdr:rowOff>279400</xdr:rowOff>
    </xdr:from>
    <xdr:to>
      <xdr:col>3</xdr:col>
      <xdr:colOff>196850</xdr:colOff>
      <xdr:row>75</xdr:row>
      <xdr:rowOff>498475</xdr:rowOff>
    </xdr:to>
    <xdr:pic>
      <xdr:nvPicPr>
        <xdr:cNvPr id="125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75</xdr:row>
      <xdr:rowOff>279400</xdr:rowOff>
    </xdr:from>
    <xdr:to>
      <xdr:col>3</xdr:col>
      <xdr:colOff>196850</xdr:colOff>
      <xdr:row>75</xdr:row>
      <xdr:rowOff>498475</xdr:rowOff>
    </xdr:to>
    <xdr:pic>
      <xdr:nvPicPr>
        <xdr:cNvPr id="12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75</xdr:row>
      <xdr:rowOff>279400</xdr:rowOff>
    </xdr:from>
    <xdr:to>
      <xdr:col>10</xdr:col>
      <xdr:colOff>196850</xdr:colOff>
      <xdr:row>75</xdr:row>
      <xdr:rowOff>498475</xdr:rowOff>
    </xdr:to>
    <xdr:pic>
      <xdr:nvPicPr>
        <xdr:cNvPr id="125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75</xdr:row>
      <xdr:rowOff>279400</xdr:rowOff>
    </xdr:from>
    <xdr:to>
      <xdr:col>3</xdr:col>
      <xdr:colOff>196850</xdr:colOff>
      <xdr:row>75</xdr:row>
      <xdr:rowOff>498475</xdr:rowOff>
    </xdr:to>
    <xdr:pic>
      <xdr:nvPicPr>
        <xdr:cNvPr id="126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0989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126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83</xdr:row>
      <xdr:rowOff>279400</xdr:rowOff>
    </xdr:from>
    <xdr:to>
      <xdr:col>10</xdr:col>
      <xdr:colOff>196850</xdr:colOff>
      <xdr:row>83</xdr:row>
      <xdr:rowOff>498475</xdr:rowOff>
    </xdr:to>
    <xdr:pic>
      <xdr:nvPicPr>
        <xdr:cNvPr id="12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12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12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83</xdr:row>
      <xdr:rowOff>279400</xdr:rowOff>
    </xdr:from>
    <xdr:to>
      <xdr:col>10</xdr:col>
      <xdr:colOff>196850</xdr:colOff>
      <xdr:row>83</xdr:row>
      <xdr:rowOff>498475</xdr:rowOff>
    </xdr:to>
    <xdr:pic>
      <xdr:nvPicPr>
        <xdr:cNvPr id="126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126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126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83</xdr:row>
      <xdr:rowOff>279400</xdr:rowOff>
    </xdr:from>
    <xdr:to>
      <xdr:col>10</xdr:col>
      <xdr:colOff>196850</xdr:colOff>
      <xdr:row>83</xdr:row>
      <xdr:rowOff>498475</xdr:rowOff>
    </xdr:to>
    <xdr:pic>
      <xdr:nvPicPr>
        <xdr:cNvPr id="126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126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127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83</xdr:row>
      <xdr:rowOff>279400</xdr:rowOff>
    </xdr:from>
    <xdr:to>
      <xdr:col>10</xdr:col>
      <xdr:colOff>196850</xdr:colOff>
      <xdr:row>83</xdr:row>
      <xdr:rowOff>498475</xdr:rowOff>
    </xdr:to>
    <xdr:pic>
      <xdr:nvPicPr>
        <xdr:cNvPr id="127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127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127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83</xdr:row>
      <xdr:rowOff>279400</xdr:rowOff>
    </xdr:from>
    <xdr:to>
      <xdr:col>10</xdr:col>
      <xdr:colOff>196850</xdr:colOff>
      <xdr:row>83</xdr:row>
      <xdr:rowOff>498475</xdr:rowOff>
    </xdr:to>
    <xdr:pic>
      <xdr:nvPicPr>
        <xdr:cNvPr id="127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83</xdr:row>
      <xdr:rowOff>279400</xdr:rowOff>
    </xdr:from>
    <xdr:to>
      <xdr:col>3</xdr:col>
      <xdr:colOff>196850</xdr:colOff>
      <xdr:row>83</xdr:row>
      <xdr:rowOff>498475</xdr:rowOff>
    </xdr:to>
    <xdr:pic>
      <xdr:nvPicPr>
        <xdr:cNvPr id="127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47809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92</xdr:row>
      <xdr:rowOff>279400</xdr:rowOff>
    </xdr:from>
    <xdr:to>
      <xdr:col>3</xdr:col>
      <xdr:colOff>196850</xdr:colOff>
      <xdr:row>92</xdr:row>
      <xdr:rowOff>498475</xdr:rowOff>
    </xdr:to>
    <xdr:pic>
      <xdr:nvPicPr>
        <xdr:cNvPr id="127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32931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92</xdr:row>
      <xdr:rowOff>279400</xdr:rowOff>
    </xdr:from>
    <xdr:to>
      <xdr:col>10</xdr:col>
      <xdr:colOff>196850</xdr:colOff>
      <xdr:row>92</xdr:row>
      <xdr:rowOff>498475</xdr:rowOff>
    </xdr:to>
    <xdr:pic>
      <xdr:nvPicPr>
        <xdr:cNvPr id="127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32931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92</xdr:row>
      <xdr:rowOff>279400</xdr:rowOff>
    </xdr:from>
    <xdr:to>
      <xdr:col>3</xdr:col>
      <xdr:colOff>196850</xdr:colOff>
      <xdr:row>92</xdr:row>
      <xdr:rowOff>498475</xdr:rowOff>
    </xdr:to>
    <xdr:pic>
      <xdr:nvPicPr>
        <xdr:cNvPr id="127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32931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92</xdr:row>
      <xdr:rowOff>279400</xdr:rowOff>
    </xdr:from>
    <xdr:to>
      <xdr:col>3</xdr:col>
      <xdr:colOff>196850</xdr:colOff>
      <xdr:row>92</xdr:row>
      <xdr:rowOff>498475</xdr:rowOff>
    </xdr:to>
    <xdr:pic>
      <xdr:nvPicPr>
        <xdr:cNvPr id="127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32931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92</xdr:row>
      <xdr:rowOff>279400</xdr:rowOff>
    </xdr:from>
    <xdr:to>
      <xdr:col>10</xdr:col>
      <xdr:colOff>196850</xdr:colOff>
      <xdr:row>92</xdr:row>
      <xdr:rowOff>498475</xdr:rowOff>
    </xdr:to>
    <xdr:pic>
      <xdr:nvPicPr>
        <xdr:cNvPr id="12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32931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92</xdr:row>
      <xdr:rowOff>279400</xdr:rowOff>
    </xdr:from>
    <xdr:to>
      <xdr:col>3</xdr:col>
      <xdr:colOff>196850</xdr:colOff>
      <xdr:row>92</xdr:row>
      <xdr:rowOff>498475</xdr:rowOff>
    </xdr:to>
    <xdr:pic>
      <xdr:nvPicPr>
        <xdr:cNvPr id="128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32931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92</xdr:row>
      <xdr:rowOff>279400</xdr:rowOff>
    </xdr:from>
    <xdr:to>
      <xdr:col>3</xdr:col>
      <xdr:colOff>196850</xdr:colOff>
      <xdr:row>92</xdr:row>
      <xdr:rowOff>498475</xdr:rowOff>
    </xdr:to>
    <xdr:pic>
      <xdr:nvPicPr>
        <xdr:cNvPr id="12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32931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92</xdr:row>
      <xdr:rowOff>279400</xdr:rowOff>
    </xdr:from>
    <xdr:to>
      <xdr:col>10</xdr:col>
      <xdr:colOff>196850</xdr:colOff>
      <xdr:row>92</xdr:row>
      <xdr:rowOff>498475</xdr:rowOff>
    </xdr:to>
    <xdr:pic>
      <xdr:nvPicPr>
        <xdr:cNvPr id="128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32931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92</xdr:row>
      <xdr:rowOff>279400</xdr:rowOff>
    </xdr:from>
    <xdr:to>
      <xdr:col>3</xdr:col>
      <xdr:colOff>196850</xdr:colOff>
      <xdr:row>92</xdr:row>
      <xdr:rowOff>498475</xdr:rowOff>
    </xdr:to>
    <xdr:pic>
      <xdr:nvPicPr>
        <xdr:cNvPr id="12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32931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103</xdr:row>
      <xdr:rowOff>279400</xdr:rowOff>
    </xdr:from>
    <xdr:to>
      <xdr:col>3</xdr:col>
      <xdr:colOff>196850</xdr:colOff>
      <xdr:row>103</xdr:row>
      <xdr:rowOff>498475</xdr:rowOff>
    </xdr:to>
    <xdr:pic>
      <xdr:nvPicPr>
        <xdr:cNvPr id="128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103</xdr:row>
      <xdr:rowOff>279400</xdr:rowOff>
    </xdr:from>
    <xdr:to>
      <xdr:col>10</xdr:col>
      <xdr:colOff>196850</xdr:colOff>
      <xdr:row>103</xdr:row>
      <xdr:rowOff>498475</xdr:rowOff>
    </xdr:to>
    <xdr:pic>
      <xdr:nvPicPr>
        <xdr:cNvPr id="128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103</xdr:row>
      <xdr:rowOff>279400</xdr:rowOff>
    </xdr:from>
    <xdr:to>
      <xdr:col>3</xdr:col>
      <xdr:colOff>196850</xdr:colOff>
      <xdr:row>103</xdr:row>
      <xdr:rowOff>498475</xdr:rowOff>
    </xdr:to>
    <xdr:pic>
      <xdr:nvPicPr>
        <xdr:cNvPr id="128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103</xdr:row>
      <xdr:rowOff>279400</xdr:rowOff>
    </xdr:from>
    <xdr:to>
      <xdr:col>3</xdr:col>
      <xdr:colOff>196850</xdr:colOff>
      <xdr:row>103</xdr:row>
      <xdr:rowOff>498475</xdr:rowOff>
    </xdr:to>
    <xdr:pic>
      <xdr:nvPicPr>
        <xdr:cNvPr id="128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103</xdr:row>
      <xdr:rowOff>279400</xdr:rowOff>
    </xdr:from>
    <xdr:to>
      <xdr:col>10</xdr:col>
      <xdr:colOff>196850</xdr:colOff>
      <xdr:row>103</xdr:row>
      <xdr:rowOff>498475</xdr:rowOff>
    </xdr:to>
    <xdr:pic>
      <xdr:nvPicPr>
        <xdr:cNvPr id="128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103</xdr:row>
      <xdr:rowOff>279400</xdr:rowOff>
    </xdr:from>
    <xdr:to>
      <xdr:col>3</xdr:col>
      <xdr:colOff>196850</xdr:colOff>
      <xdr:row>103</xdr:row>
      <xdr:rowOff>498475</xdr:rowOff>
    </xdr:to>
    <xdr:pic>
      <xdr:nvPicPr>
        <xdr:cNvPr id="12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103</xdr:row>
      <xdr:rowOff>279400</xdr:rowOff>
    </xdr:from>
    <xdr:to>
      <xdr:col>3</xdr:col>
      <xdr:colOff>196850</xdr:colOff>
      <xdr:row>103</xdr:row>
      <xdr:rowOff>498475</xdr:rowOff>
    </xdr:to>
    <xdr:pic>
      <xdr:nvPicPr>
        <xdr:cNvPr id="129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103</xdr:row>
      <xdr:rowOff>279400</xdr:rowOff>
    </xdr:from>
    <xdr:to>
      <xdr:col>10</xdr:col>
      <xdr:colOff>196850</xdr:colOff>
      <xdr:row>103</xdr:row>
      <xdr:rowOff>498475</xdr:rowOff>
    </xdr:to>
    <xdr:pic>
      <xdr:nvPicPr>
        <xdr:cNvPr id="129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103</xdr:row>
      <xdr:rowOff>279400</xdr:rowOff>
    </xdr:from>
    <xdr:to>
      <xdr:col>3</xdr:col>
      <xdr:colOff>196850</xdr:colOff>
      <xdr:row>103</xdr:row>
      <xdr:rowOff>498475</xdr:rowOff>
    </xdr:to>
    <xdr:pic>
      <xdr:nvPicPr>
        <xdr:cNvPr id="129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103</xdr:row>
      <xdr:rowOff>279400</xdr:rowOff>
    </xdr:from>
    <xdr:to>
      <xdr:col>3</xdr:col>
      <xdr:colOff>196850</xdr:colOff>
      <xdr:row>103</xdr:row>
      <xdr:rowOff>498475</xdr:rowOff>
    </xdr:to>
    <xdr:pic>
      <xdr:nvPicPr>
        <xdr:cNvPr id="129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103</xdr:row>
      <xdr:rowOff>279400</xdr:rowOff>
    </xdr:from>
    <xdr:to>
      <xdr:col>10</xdr:col>
      <xdr:colOff>196850</xdr:colOff>
      <xdr:row>103</xdr:row>
      <xdr:rowOff>498475</xdr:rowOff>
    </xdr:to>
    <xdr:pic>
      <xdr:nvPicPr>
        <xdr:cNvPr id="129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103</xdr:row>
      <xdr:rowOff>279400</xdr:rowOff>
    </xdr:from>
    <xdr:to>
      <xdr:col>3</xdr:col>
      <xdr:colOff>196850</xdr:colOff>
      <xdr:row>103</xdr:row>
      <xdr:rowOff>498475</xdr:rowOff>
    </xdr:to>
    <xdr:pic>
      <xdr:nvPicPr>
        <xdr:cNvPr id="129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129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112</xdr:row>
      <xdr:rowOff>279400</xdr:rowOff>
    </xdr:from>
    <xdr:to>
      <xdr:col>10</xdr:col>
      <xdr:colOff>196850</xdr:colOff>
      <xdr:row>112</xdr:row>
      <xdr:rowOff>498475</xdr:rowOff>
    </xdr:to>
    <xdr:pic>
      <xdr:nvPicPr>
        <xdr:cNvPr id="129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129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130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112</xdr:row>
      <xdr:rowOff>279400</xdr:rowOff>
    </xdr:from>
    <xdr:to>
      <xdr:col>10</xdr:col>
      <xdr:colOff>196850</xdr:colOff>
      <xdr:row>112</xdr:row>
      <xdr:rowOff>498475</xdr:rowOff>
    </xdr:to>
    <xdr:pic>
      <xdr:nvPicPr>
        <xdr:cNvPr id="130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130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130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112</xdr:row>
      <xdr:rowOff>279400</xdr:rowOff>
    </xdr:from>
    <xdr:to>
      <xdr:col>10</xdr:col>
      <xdr:colOff>196850</xdr:colOff>
      <xdr:row>112</xdr:row>
      <xdr:rowOff>498475</xdr:rowOff>
    </xdr:to>
    <xdr:pic>
      <xdr:nvPicPr>
        <xdr:cNvPr id="130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130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13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112</xdr:row>
      <xdr:rowOff>279400</xdr:rowOff>
    </xdr:from>
    <xdr:to>
      <xdr:col>10</xdr:col>
      <xdr:colOff>196850</xdr:colOff>
      <xdr:row>112</xdr:row>
      <xdr:rowOff>498475</xdr:rowOff>
    </xdr:to>
    <xdr:pic>
      <xdr:nvPicPr>
        <xdr:cNvPr id="130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130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130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112</xdr:row>
      <xdr:rowOff>279400</xdr:rowOff>
    </xdr:from>
    <xdr:to>
      <xdr:col>10</xdr:col>
      <xdr:colOff>196850</xdr:colOff>
      <xdr:row>112</xdr:row>
      <xdr:rowOff>498475</xdr:rowOff>
    </xdr:to>
    <xdr:pic>
      <xdr:nvPicPr>
        <xdr:cNvPr id="13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112</xdr:row>
      <xdr:rowOff>279400</xdr:rowOff>
    </xdr:from>
    <xdr:to>
      <xdr:col>3</xdr:col>
      <xdr:colOff>196850</xdr:colOff>
      <xdr:row>112</xdr:row>
      <xdr:rowOff>498475</xdr:rowOff>
    </xdr:to>
    <xdr:pic>
      <xdr:nvPicPr>
        <xdr:cNvPr id="13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9183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121</xdr:row>
      <xdr:rowOff>279400</xdr:rowOff>
    </xdr:from>
    <xdr:to>
      <xdr:col>10</xdr:col>
      <xdr:colOff>196850</xdr:colOff>
      <xdr:row>121</xdr:row>
      <xdr:rowOff>498475</xdr:rowOff>
    </xdr:to>
    <xdr:pic>
      <xdr:nvPicPr>
        <xdr:cNvPr id="133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3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121</xdr:row>
      <xdr:rowOff>279400</xdr:rowOff>
    </xdr:from>
    <xdr:to>
      <xdr:col>10</xdr:col>
      <xdr:colOff>196850</xdr:colOff>
      <xdr:row>121</xdr:row>
      <xdr:rowOff>498475</xdr:rowOff>
    </xdr:to>
    <xdr:pic>
      <xdr:nvPicPr>
        <xdr:cNvPr id="13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3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121</xdr:row>
      <xdr:rowOff>279400</xdr:rowOff>
    </xdr:from>
    <xdr:to>
      <xdr:col>10</xdr:col>
      <xdr:colOff>196850</xdr:colOff>
      <xdr:row>121</xdr:row>
      <xdr:rowOff>498475</xdr:rowOff>
    </xdr:to>
    <xdr:pic>
      <xdr:nvPicPr>
        <xdr:cNvPr id="133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3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3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121</xdr:row>
      <xdr:rowOff>279400</xdr:rowOff>
    </xdr:from>
    <xdr:to>
      <xdr:col>10</xdr:col>
      <xdr:colOff>196850</xdr:colOff>
      <xdr:row>121</xdr:row>
      <xdr:rowOff>498475</xdr:rowOff>
    </xdr:to>
    <xdr:pic>
      <xdr:nvPicPr>
        <xdr:cNvPr id="13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4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121</xdr:row>
      <xdr:rowOff>279400</xdr:rowOff>
    </xdr:from>
    <xdr:to>
      <xdr:col>10</xdr:col>
      <xdr:colOff>196850</xdr:colOff>
      <xdr:row>121</xdr:row>
      <xdr:rowOff>498475</xdr:rowOff>
    </xdr:to>
    <xdr:pic>
      <xdr:nvPicPr>
        <xdr:cNvPr id="13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4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121</xdr:row>
      <xdr:rowOff>279400</xdr:rowOff>
    </xdr:from>
    <xdr:to>
      <xdr:col>10</xdr:col>
      <xdr:colOff>196850</xdr:colOff>
      <xdr:row>121</xdr:row>
      <xdr:rowOff>498475</xdr:rowOff>
    </xdr:to>
    <xdr:pic>
      <xdr:nvPicPr>
        <xdr:cNvPr id="13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4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4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121</xdr:row>
      <xdr:rowOff>279400</xdr:rowOff>
    </xdr:from>
    <xdr:to>
      <xdr:col>10</xdr:col>
      <xdr:colOff>196850</xdr:colOff>
      <xdr:row>121</xdr:row>
      <xdr:rowOff>498475</xdr:rowOff>
    </xdr:to>
    <xdr:pic>
      <xdr:nvPicPr>
        <xdr:cNvPr id="134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121</xdr:row>
      <xdr:rowOff>279400</xdr:rowOff>
    </xdr:from>
    <xdr:to>
      <xdr:col>3</xdr:col>
      <xdr:colOff>196850</xdr:colOff>
      <xdr:row>121</xdr:row>
      <xdr:rowOff>498475</xdr:rowOff>
    </xdr:to>
    <xdr:pic>
      <xdr:nvPicPr>
        <xdr:cNvPr id="13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192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5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130</xdr:row>
      <xdr:rowOff>279400</xdr:rowOff>
    </xdr:from>
    <xdr:to>
      <xdr:col>10</xdr:col>
      <xdr:colOff>196850</xdr:colOff>
      <xdr:row>130</xdr:row>
      <xdr:rowOff>498475</xdr:rowOff>
    </xdr:to>
    <xdr:pic>
      <xdr:nvPicPr>
        <xdr:cNvPr id="135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5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5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130</xdr:row>
      <xdr:rowOff>279400</xdr:rowOff>
    </xdr:from>
    <xdr:to>
      <xdr:col>10</xdr:col>
      <xdr:colOff>196850</xdr:colOff>
      <xdr:row>130</xdr:row>
      <xdr:rowOff>498475</xdr:rowOff>
    </xdr:to>
    <xdr:pic>
      <xdr:nvPicPr>
        <xdr:cNvPr id="135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5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5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130</xdr:row>
      <xdr:rowOff>279400</xdr:rowOff>
    </xdr:from>
    <xdr:to>
      <xdr:col>10</xdr:col>
      <xdr:colOff>196850</xdr:colOff>
      <xdr:row>130</xdr:row>
      <xdr:rowOff>498475</xdr:rowOff>
    </xdr:to>
    <xdr:pic>
      <xdr:nvPicPr>
        <xdr:cNvPr id="13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5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6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130</xdr:row>
      <xdr:rowOff>279400</xdr:rowOff>
    </xdr:from>
    <xdr:to>
      <xdr:col>10</xdr:col>
      <xdr:colOff>196850</xdr:colOff>
      <xdr:row>130</xdr:row>
      <xdr:rowOff>498475</xdr:rowOff>
    </xdr:to>
    <xdr:pic>
      <xdr:nvPicPr>
        <xdr:cNvPr id="136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130</xdr:row>
      <xdr:rowOff>279400</xdr:rowOff>
    </xdr:from>
    <xdr:to>
      <xdr:col>10</xdr:col>
      <xdr:colOff>196850</xdr:colOff>
      <xdr:row>130</xdr:row>
      <xdr:rowOff>498475</xdr:rowOff>
    </xdr:to>
    <xdr:pic>
      <xdr:nvPicPr>
        <xdr:cNvPr id="13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6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6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130</xdr:row>
      <xdr:rowOff>279400</xdr:rowOff>
    </xdr:from>
    <xdr:to>
      <xdr:col>10</xdr:col>
      <xdr:colOff>196850</xdr:colOff>
      <xdr:row>130</xdr:row>
      <xdr:rowOff>498475</xdr:rowOff>
    </xdr:to>
    <xdr:pic>
      <xdr:nvPicPr>
        <xdr:cNvPr id="136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6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6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130</xdr:row>
      <xdr:rowOff>279400</xdr:rowOff>
    </xdr:from>
    <xdr:to>
      <xdr:col>10</xdr:col>
      <xdr:colOff>196850</xdr:colOff>
      <xdr:row>130</xdr:row>
      <xdr:rowOff>498475</xdr:rowOff>
    </xdr:to>
    <xdr:pic>
      <xdr:nvPicPr>
        <xdr:cNvPr id="137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7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7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130</xdr:row>
      <xdr:rowOff>279400</xdr:rowOff>
    </xdr:from>
    <xdr:to>
      <xdr:col>10</xdr:col>
      <xdr:colOff>196850</xdr:colOff>
      <xdr:row>130</xdr:row>
      <xdr:rowOff>498475</xdr:rowOff>
    </xdr:to>
    <xdr:pic>
      <xdr:nvPicPr>
        <xdr:cNvPr id="137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130</xdr:row>
      <xdr:rowOff>279400</xdr:rowOff>
    </xdr:from>
    <xdr:to>
      <xdr:col>3</xdr:col>
      <xdr:colOff>196850</xdr:colOff>
      <xdr:row>130</xdr:row>
      <xdr:rowOff>498475</xdr:rowOff>
    </xdr:to>
    <xdr:pic>
      <xdr:nvPicPr>
        <xdr:cNvPr id="137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880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139</xdr:row>
      <xdr:rowOff>279400</xdr:rowOff>
    </xdr:from>
    <xdr:to>
      <xdr:col>3</xdr:col>
      <xdr:colOff>196850</xdr:colOff>
      <xdr:row>139</xdr:row>
      <xdr:rowOff>498475</xdr:rowOff>
    </xdr:to>
    <xdr:pic>
      <xdr:nvPicPr>
        <xdr:cNvPr id="140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139</xdr:row>
      <xdr:rowOff>279400</xdr:rowOff>
    </xdr:from>
    <xdr:to>
      <xdr:col>10</xdr:col>
      <xdr:colOff>196850</xdr:colOff>
      <xdr:row>139</xdr:row>
      <xdr:rowOff>498475</xdr:rowOff>
    </xdr:to>
    <xdr:pic>
      <xdr:nvPicPr>
        <xdr:cNvPr id="140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139</xdr:row>
      <xdr:rowOff>279400</xdr:rowOff>
    </xdr:from>
    <xdr:to>
      <xdr:col>3</xdr:col>
      <xdr:colOff>196850</xdr:colOff>
      <xdr:row>139</xdr:row>
      <xdr:rowOff>498475</xdr:rowOff>
    </xdr:to>
    <xdr:pic>
      <xdr:nvPicPr>
        <xdr:cNvPr id="140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139</xdr:row>
      <xdr:rowOff>279400</xdr:rowOff>
    </xdr:from>
    <xdr:to>
      <xdr:col>3</xdr:col>
      <xdr:colOff>196850</xdr:colOff>
      <xdr:row>139</xdr:row>
      <xdr:rowOff>498475</xdr:rowOff>
    </xdr:to>
    <xdr:pic>
      <xdr:nvPicPr>
        <xdr:cNvPr id="140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139</xdr:row>
      <xdr:rowOff>279400</xdr:rowOff>
    </xdr:from>
    <xdr:to>
      <xdr:col>10</xdr:col>
      <xdr:colOff>196850</xdr:colOff>
      <xdr:row>139</xdr:row>
      <xdr:rowOff>498475</xdr:rowOff>
    </xdr:to>
    <xdr:pic>
      <xdr:nvPicPr>
        <xdr:cNvPr id="14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139</xdr:row>
      <xdr:rowOff>279400</xdr:rowOff>
    </xdr:from>
    <xdr:to>
      <xdr:col>3</xdr:col>
      <xdr:colOff>196850</xdr:colOff>
      <xdr:row>139</xdr:row>
      <xdr:rowOff>498475</xdr:rowOff>
    </xdr:to>
    <xdr:pic>
      <xdr:nvPicPr>
        <xdr:cNvPr id="140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139</xdr:row>
      <xdr:rowOff>279400</xdr:rowOff>
    </xdr:from>
    <xdr:to>
      <xdr:col>3</xdr:col>
      <xdr:colOff>196850</xdr:colOff>
      <xdr:row>139</xdr:row>
      <xdr:rowOff>498475</xdr:rowOff>
    </xdr:to>
    <xdr:pic>
      <xdr:nvPicPr>
        <xdr:cNvPr id="140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139</xdr:row>
      <xdr:rowOff>279400</xdr:rowOff>
    </xdr:from>
    <xdr:to>
      <xdr:col>10</xdr:col>
      <xdr:colOff>196850</xdr:colOff>
      <xdr:row>139</xdr:row>
      <xdr:rowOff>498475</xdr:rowOff>
    </xdr:to>
    <xdr:pic>
      <xdr:nvPicPr>
        <xdr:cNvPr id="140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139</xdr:row>
      <xdr:rowOff>279400</xdr:rowOff>
    </xdr:from>
    <xdr:to>
      <xdr:col>3</xdr:col>
      <xdr:colOff>196850</xdr:colOff>
      <xdr:row>139</xdr:row>
      <xdr:rowOff>498475</xdr:rowOff>
    </xdr:to>
    <xdr:pic>
      <xdr:nvPicPr>
        <xdr:cNvPr id="14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139</xdr:row>
      <xdr:rowOff>279400</xdr:rowOff>
    </xdr:from>
    <xdr:to>
      <xdr:col>3</xdr:col>
      <xdr:colOff>196850</xdr:colOff>
      <xdr:row>139</xdr:row>
      <xdr:rowOff>498475</xdr:rowOff>
    </xdr:to>
    <xdr:pic>
      <xdr:nvPicPr>
        <xdr:cNvPr id="14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139</xdr:row>
      <xdr:rowOff>279400</xdr:rowOff>
    </xdr:from>
    <xdr:to>
      <xdr:col>10</xdr:col>
      <xdr:colOff>196850</xdr:colOff>
      <xdr:row>139</xdr:row>
      <xdr:rowOff>498475</xdr:rowOff>
    </xdr:to>
    <xdr:pic>
      <xdr:nvPicPr>
        <xdr:cNvPr id="141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139</xdr:row>
      <xdr:rowOff>279400</xdr:rowOff>
    </xdr:from>
    <xdr:to>
      <xdr:col>3</xdr:col>
      <xdr:colOff>196850</xdr:colOff>
      <xdr:row>139</xdr:row>
      <xdr:rowOff>498475</xdr:rowOff>
    </xdr:to>
    <xdr:pic>
      <xdr:nvPicPr>
        <xdr:cNvPr id="141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61144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151</xdr:row>
      <xdr:rowOff>279400</xdr:rowOff>
    </xdr:from>
    <xdr:to>
      <xdr:col>10</xdr:col>
      <xdr:colOff>196850</xdr:colOff>
      <xdr:row>151</xdr:row>
      <xdr:rowOff>498475</xdr:rowOff>
    </xdr:to>
    <xdr:pic>
      <xdr:nvPicPr>
        <xdr:cNvPr id="141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141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141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141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151</xdr:row>
      <xdr:rowOff>279400</xdr:rowOff>
    </xdr:from>
    <xdr:to>
      <xdr:col>10</xdr:col>
      <xdr:colOff>196850</xdr:colOff>
      <xdr:row>151</xdr:row>
      <xdr:rowOff>498475</xdr:rowOff>
    </xdr:to>
    <xdr:pic>
      <xdr:nvPicPr>
        <xdr:cNvPr id="14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141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142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151</xdr:row>
      <xdr:rowOff>279400</xdr:rowOff>
    </xdr:from>
    <xdr:to>
      <xdr:col>10</xdr:col>
      <xdr:colOff>196850</xdr:colOff>
      <xdr:row>151</xdr:row>
      <xdr:rowOff>498475</xdr:rowOff>
    </xdr:to>
    <xdr:pic>
      <xdr:nvPicPr>
        <xdr:cNvPr id="142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142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14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151</xdr:row>
      <xdr:rowOff>279400</xdr:rowOff>
    </xdr:from>
    <xdr:to>
      <xdr:col>10</xdr:col>
      <xdr:colOff>196850</xdr:colOff>
      <xdr:row>151</xdr:row>
      <xdr:rowOff>498475</xdr:rowOff>
    </xdr:to>
    <xdr:pic>
      <xdr:nvPicPr>
        <xdr:cNvPr id="14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142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142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151</xdr:row>
      <xdr:rowOff>279400</xdr:rowOff>
    </xdr:from>
    <xdr:to>
      <xdr:col>10</xdr:col>
      <xdr:colOff>196850</xdr:colOff>
      <xdr:row>151</xdr:row>
      <xdr:rowOff>498475</xdr:rowOff>
    </xdr:to>
    <xdr:pic>
      <xdr:nvPicPr>
        <xdr:cNvPr id="142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151</xdr:row>
      <xdr:rowOff>279400</xdr:rowOff>
    </xdr:from>
    <xdr:to>
      <xdr:col>3</xdr:col>
      <xdr:colOff>196850</xdr:colOff>
      <xdr:row>151</xdr:row>
      <xdr:rowOff>498475</xdr:rowOff>
    </xdr:to>
    <xdr:pic>
      <xdr:nvPicPr>
        <xdr:cNvPr id="14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0920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160</xdr:row>
      <xdr:rowOff>279400</xdr:rowOff>
    </xdr:from>
    <xdr:to>
      <xdr:col>10</xdr:col>
      <xdr:colOff>196850</xdr:colOff>
      <xdr:row>160</xdr:row>
      <xdr:rowOff>498475</xdr:rowOff>
    </xdr:to>
    <xdr:pic>
      <xdr:nvPicPr>
        <xdr:cNvPr id="142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3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160</xdr:row>
      <xdr:rowOff>279400</xdr:rowOff>
    </xdr:from>
    <xdr:to>
      <xdr:col>10</xdr:col>
      <xdr:colOff>196850</xdr:colOff>
      <xdr:row>160</xdr:row>
      <xdr:rowOff>498475</xdr:rowOff>
    </xdr:to>
    <xdr:pic>
      <xdr:nvPicPr>
        <xdr:cNvPr id="14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3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3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160</xdr:row>
      <xdr:rowOff>279400</xdr:rowOff>
    </xdr:from>
    <xdr:to>
      <xdr:col>10</xdr:col>
      <xdr:colOff>196850</xdr:colOff>
      <xdr:row>160</xdr:row>
      <xdr:rowOff>498475</xdr:rowOff>
    </xdr:to>
    <xdr:pic>
      <xdr:nvPicPr>
        <xdr:cNvPr id="14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3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3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160</xdr:row>
      <xdr:rowOff>279400</xdr:rowOff>
    </xdr:from>
    <xdr:to>
      <xdr:col>10</xdr:col>
      <xdr:colOff>196850</xdr:colOff>
      <xdr:row>160</xdr:row>
      <xdr:rowOff>498475</xdr:rowOff>
    </xdr:to>
    <xdr:pic>
      <xdr:nvPicPr>
        <xdr:cNvPr id="143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4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160</xdr:row>
      <xdr:rowOff>279400</xdr:rowOff>
    </xdr:from>
    <xdr:to>
      <xdr:col>10</xdr:col>
      <xdr:colOff>196850</xdr:colOff>
      <xdr:row>160</xdr:row>
      <xdr:rowOff>498475</xdr:rowOff>
    </xdr:to>
    <xdr:pic>
      <xdr:nvPicPr>
        <xdr:cNvPr id="14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160</xdr:row>
      <xdr:rowOff>279400</xdr:rowOff>
    </xdr:from>
    <xdr:to>
      <xdr:col>10</xdr:col>
      <xdr:colOff>196850</xdr:colOff>
      <xdr:row>160</xdr:row>
      <xdr:rowOff>498475</xdr:rowOff>
    </xdr:to>
    <xdr:pic>
      <xdr:nvPicPr>
        <xdr:cNvPr id="144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160</xdr:row>
      <xdr:rowOff>279400</xdr:rowOff>
    </xdr:from>
    <xdr:to>
      <xdr:col>3</xdr:col>
      <xdr:colOff>196850</xdr:colOff>
      <xdr:row>160</xdr:row>
      <xdr:rowOff>498475</xdr:rowOff>
    </xdr:to>
    <xdr:pic>
      <xdr:nvPicPr>
        <xdr:cNvPr id="14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1728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169</xdr:row>
      <xdr:rowOff>279400</xdr:rowOff>
    </xdr:from>
    <xdr:to>
      <xdr:col>10</xdr:col>
      <xdr:colOff>196850</xdr:colOff>
      <xdr:row>169</xdr:row>
      <xdr:rowOff>498475</xdr:rowOff>
    </xdr:to>
    <xdr:pic>
      <xdr:nvPicPr>
        <xdr:cNvPr id="144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4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4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169</xdr:row>
      <xdr:rowOff>279400</xdr:rowOff>
    </xdr:from>
    <xdr:to>
      <xdr:col>10</xdr:col>
      <xdr:colOff>196850</xdr:colOff>
      <xdr:row>169</xdr:row>
      <xdr:rowOff>498475</xdr:rowOff>
    </xdr:to>
    <xdr:pic>
      <xdr:nvPicPr>
        <xdr:cNvPr id="14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5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5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169</xdr:row>
      <xdr:rowOff>279400</xdr:rowOff>
    </xdr:from>
    <xdr:to>
      <xdr:col>10</xdr:col>
      <xdr:colOff>196850</xdr:colOff>
      <xdr:row>169</xdr:row>
      <xdr:rowOff>498475</xdr:rowOff>
    </xdr:to>
    <xdr:pic>
      <xdr:nvPicPr>
        <xdr:cNvPr id="145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5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5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5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169</xdr:row>
      <xdr:rowOff>279400</xdr:rowOff>
    </xdr:from>
    <xdr:to>
      <xdr:col>10</xdr:col>
      <xdr:colOff>196850</xdr:colOff>
      <xdr:row>169</xdr:row>
      <xdr:rowOff>498475</xdr:rowOff>
    </xdr:to>
    <xdr:pic>
      <xdr:nvPicPr>
        <xdr:cNvPr id="145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5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169</xdr:row>
      <xdr:rowOff>279400</xdr:rowOff>
    </xdr:from>
    <xdr:to>
      <xdr:col>10</xdr:col>
      <xdr:colOff>196850</xdr:colOff>
      <xdr:row>169</xdr:row>
      <xdr:rowOff>498475</xdr:rowOff>
    </xdr:to>
    <xdr:pic>
      <xdr:nvPicPr>
        <xdr:cNvPr id="146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6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169</xdr:row>
      <xdr:rowOff>279400</xdr:rowOff>
    </xdr:from>
    <xdr:to>
      <xdr:col>10</xdr:col>
      <xdr:colOff>196850</xdr:colOff>
      <xdr:row>169</xdr:row>
      <xdr:rowOff>498475</xdr:rowOff>
    </xdr:to>
    <xdr:pic>
      <xdr:nvPicPr>
        <xdr:cNvPr id="14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6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169</xdr:row>
      <xdr:rowOff>279400</xdr:rowOff>
    </xdr:from>
    <xdr:to>
      <xdr:col>10</xdr:col>
      <xdr:colOff>196850</xdr:colOff>
      <xdr:row>169</xdr:row>
      <xdr:rowOff>498475</xdr:rowOff>
    </xdr:to>
    <xdr:pic>
      <xdr:nvPicPr>
        <xdr:cNvPr id="146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55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169</xdr:row>
      <xdr:rowOff>279400</xdr:rowOff>
    </xdr:from>
    <xdr:to>
      <xdr:col>3</xdr:col>
      <xdr:colOff>196850</xdr:colOff>
      <xdr:row>169</xdr:row>
      <xdr:rowOff>498475</xdr:rowOff>
    </xdr:to>
    <xdr:pic>
      <xdr:nvPicPr>
        <xdr:cNvPr id="146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5900" y="1237805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1229</xdr:row>
      <xdr:rowOff>279400</xdr:rowOff>
    </xdr:from>
    <xdr:to>
      <xdr:col>10</xdr:col>
      <xdr:colOff>196850</xdr:colOff>
      <xdr:row>1229</xdr:row>
      <xdr:rowOff>498475</xdr:rowOff>
    </xdr:to>
    <xdr:pic>
      <xdr:nvPicPr>
        <xdr:cNvPr id="71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86945" y="880283567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1229</xdr:row>
      <xdr:rowOff>279400</xdr:rowOff>
    </xdr:from>
    <xdr:to>
      <xdr:col>3</xdr:col>
      <xdr:colOff>196850</xdr:colOff>
      <xdr:row>1229</xdr:row>
      <xdr:rowOff>498475</xdr:rowOff>
    </xdr:to>
    <xdr:pic>
      <xdr:nvPicPr>
        <xdr:cNvPr id="7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2898" y="880283567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1359</xdr:row>
      <xdr:rowOff>279400</xdr:rowOff>
    </xdr:from>
    <xdr:to>
      <xdr:col>10</xdr:col>
      <xdr:colOff>196850</xdr:colOff>
      <xdr:row>1359</xdr:row>
      <xdr:rowOff>498475</xdr:rowOff>
    </xdr:to>
    <xdr:pic>
      <xdr:nvPicPr>
        <xdr:cNvPr id="71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2898" y="1014827971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1981200</xdr:colOff>
      <xdr:row>1694</xdr:row>
      <xdr:rowOff>0</xdr:rowOff>
    </xdr:from>
    <xdr:to>
      <xdr:col>3</xdr:col>
      <xdr:colOff>2200275</xdr:colOff>
      <xdr:row>1694</xdr:row>
      <xdr:rowOff>161925</xdr:rowOff>
    </xdr:to>
    <xdr:sp macro="" textlink="">
      <xdr:nvSpPr>
        <xdr:cNvPr id="1030" name="AutoShape 6"/>
        <xdr:cNvSpPr>
          <a:spLocks noChangeAspect="1" noChangeArrowheads="1"/>
        </xdr:cNvSpPr>
      </xdr:nvSpPr>
      <xdr:spPr bwMode="auto">
        <a:xfrm>
          <a:off x="6000750" y="1089126600"/>
          <a:ext cx="2190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6350</xdr:colOff>
      <xdr:row>1037</xdr:row>
      <xdr:rowOff>279400</xdr:rowOff>
    </xdr:from>
    <xdr:to>
      <xdr:col>10</xdr:col>
      <xdr:colOff>196850</xdr:colOff>
      <xdr:row>1037</xdr:row>
      <xdr:rowOff>498475</xdr:rowOff>
    </xdr:to>
    <xdr:pic>
      <xdr:nvPicPr>
        <xdr:cNvPr id="7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23378" y="70989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1037</xdr:row>
      <xdr:rowOff>257175</xdr:rowOff>
    </xdr:from>
    <xdr:to>
      <xdr:col>10</xdr:col>
      <xdr:colOff>514350</xdr:colOff>
      <xdr:row>1037</xdr:row>
      <xdr:rowOff>476250</xdr:rowOff>
    </xdr:to>
    <xdr:pic>
      <xdr:nvPicPr>
        <xdr:cNvPr id="7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12303" y="709869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1037</xdr:row>
      <xdr:rowOff>279400</xdr:rowOff>
    </xdr:from>
    <xdr:to>
      <xdr:col>3</xdr:col>
      <xdr:colOff>196850</xdr:colOff>
      <xdr:row>1037</xdr:row>
      <xdr:rowOff>498475</xdr:rowOff>
    </xdr:to>
    <xdr:pic>
      <xdr:nvPicPr>
        <xdr:cNvPr id="72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0218" y="70989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1037</xdr:row>
      <xdr:rowOff>257175</xdr:rowOff>
    </xdr:from>
    <xdr:to>
      <xdr:col>3</xdr:col>
      <xdr:colOff>514350</xdr:colOff>
      <xdr:row>1037</xdr:row>
      <xdr:rowOff>476250</xdr:rowOff>
    </xdr:to>
    <xdr:pic>
      <xdr:nvPicPr>
        <xdr:cNvPr id="7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9143" y="7098696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1352550</xdr:colOff>
      <xdr:row>32</xdr:row>
      <xdr:rowOff>228600</xdr:rowOff>
    </xdr:from>
    <xdr:to>
      <xdr:col>2</xdr:col>
      <xdr:colOff>1543050</xdr:colOff>
      <xdr:row>32</xdr:row>
      <xdr:rowOff>447675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7850" y="47498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32</xdr:row>
      <xdr:rowOff>257175</xdr:rowOff>
    </xdr:from>
    <xdr:to>
      <xdr:col>2</xdr:col>
      <xdr:colOff>2190750</xdr:colOff>
      <xdr:row>32</xdr:row>
      <xdr:rowOff>476250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06975" y="4778375"/>
          <a:ext cx="2190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1390650</xdr:colOff>
      <xdr:row>32</xdr:row>
      <xdr:rowOff>228600</xdr:rowOff>
    </xdr:from>
    <xdr:to>
      <xdr:col>2</xdr:col>
      <xdr:colOff>1581150</xdr:colOff>
      <xdr:row>33</xdr:row>
      <xdr:rowOff>0</xdr:rowOff>
    </xdr:to>
    <xdr:pic>
      <xdr:nvPicPr>
        <xdr:cNvPr id="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5950" y="47498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32</xdr:row>
      <xdr:rowOff>257175</xdr:rowOff>
    </xdr:from>
    <xdr:to>
      <xdr:col>2</xdr:col>
      <xdr:colOff>2190750</xdr:colOff>
      <xdr:row>32</xdr:row>
      <xdr:rowOff>476250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06975" y="4778375"/>
          <a:ext cx="2190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1352550</xdr:colOff>
      <xdr:row>32</xdr:row>
      <xdr:rowOff>228600</xdr:rowOff>
    </xdr:from>
    <xdr:to>
      <xdr:col>2</xdr:col>
      <xdr:colOff>1543050</xdr:colOff>
      <xdr:row>32</xdr:row>
      <xdr:rowOff>447675</xdr:rowOff>
    </xdr:to>
    <xdr:pic>
      <xdr:nvPicPr>
        <xdr:cNvPr id="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8175" y="125063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32</xdr:row>
      <xdr:rowOff>257175</xdr:rowOff>
    </xdr:from>
    <xdr:to>
      <xdr:col>2</xdr:col>
      <xdr:colOff>2190750</xdr:colOff>
      <xdr:row>32</xdr:row>
      <xdr:rowOff>476250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67300" y="12534900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1352550</xdr:colOff>
      <xdr:row>157</xdr:row>
      <xdr:rowOff>0</xdr:rowOff>
    </xdr:from>
    <xdr:to>
      <xdr:col>3</xdr:col>
      <xdr:colOff>1543050</xdr:colOff>
      <xdr:row>157</xdr:row>
      <xdr:rowOff>0</xdr:rowOff>
    </xdr:to>
    <xdr:pic>
      <xdr:nvPicPr>
        <xdr:cNvPr id="3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7850" y="502920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1971675</xdr:colOff>
      <xdr:row>157</xdr:row>
      <xdr:rowOff>0</xdr:rowOff>
    </xdr:from>
    <xdr:to>
      <xdr:col>3</xdr:col>
      <xdr:colOff>2190750</xdr:colOff>
      <xdr:row>157</xdr:row>
      <xdr:rowOff>0</xdr:rowOff>
    </xdr:to>
    <xdr:pic>
      <xdr:nvPicPr>
        <xdr:cNvPr id="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06975" y="503205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1352550</xdr:colOff>
      <xdr:row>157</xdr:row>
      <xdr:rowOff>0</xdr:rowOff>
    </xdr:from>
    <xdr:to>
      <xdr:col>3</xdr:col>
      <xdr:colOff>1543050</xdr:colOff>
      <xdr:row>157</xdr:row>
      <xdr:rowOff>0</xdr:rowOff>
    </xdr:to>
    <xdr:pic>
      <xdr:nvPicPr>
        <xdr:cNvPr id="5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7850" y="895604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1971675</xdr:colOff>
      <xdr:row>157</xdr:row>
      <xdr:rowOff>0</xdr:rowOff>
    </xdr:from>
    <xdr:to>
      <xdr:col>3</xdr:col>
      <xdr:colOff>2190750</xdr:colOff>
      <xdr:row>157</xdr:row>
      <xdr:rowOff>0</xdr:rowOff>
    </xdr:to>
    <xdr:pic>
      <xdr:nvPicPr>
        <xdr:cNvPr id="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06975" y="89588975"/>
          <a:ext cx="2190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11</xdr:row>
      <xdr:rowOff>0</xdr:rowOff>
    </xdr:from>
    <xdr:to>
      <xdr:col>3</xdr:col>
      <xdr:colOff>539750</xdr:colOff>
      <xdr:row>11</xdr:row>
      <xdr:rowOff>0</xdr:rowOff>
    </xdr:to>
    <xdr:pic>
      <xdr:nvPicPr>
        <xdr:cNvPr id="1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78225" y="3327400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11</xdr:row>
      <xdr:rowOff>0</xdr:rowOff>
    </xdr:from>
    <xdr:to>
      <xdr:col>10</xdr:col>
      <xdr:colOff>539750</xdr:colOff>
      <xdr:row>11</xdr:row>
      <xdr:rowOff>0</xdr:rowOff>
    </xdr:to>
    <xdr:pic>
      <xdr:nvPicPr>
        <xdr:cNvPr id="1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78225" y="3327400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32</xdr:row>
      <xdr:rowOff>228600</xdr:rowOff>
    </xdr:from>
    <xdr:to>
      <xdr:col>3</xdr:col>
      <xdr:colOff>260350</xdr:colOff>
      <xdr:row>32</xdr:row>
      <xdr:rowOff>447675</xdr:rowOff>
    </xdr:to>
    <xdr:pic>
      <xdr:nvPicPr>
        <xdr:cNvPr id="1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7400" y="3324225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32</xdr:row>
      <xdr:rowOff>231775</xdr:rowOff>
    </xdr:from>
    <xdr:to>
      <xdr:col>3</xdr:col>
      <xdr:colOff>539750</xdr:colOff>
      <xdr:row>32</xdr:row>
      <xdr:rowOff>450850</xdr:rowOff>
    </xdr:to>
    <xdr:pic>
      <xdr:nvPicPr>
        <xdr:cNvPr id="1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78225" y="3327400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32</xdr:row>
      <xdr:rowOff>228600</xdr:rowOff>
    </xdr:from>
    <xdr:to>
      <xdr:col>10</xdr:col>
      <xdr:colOff>260350</xdr:colOff>
      <xdr:row>32</xdr:row>
      <xdr:rowOff>447675</xdr:rowOff>
    </xdr:to>
    <xdr:pic>
      <xdr:nvPicPr>
        <xdr:cNvPr id="1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11849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32</xdr:row>
      <xdr:rowOff>231775</xdr:rowOff>
    </xdr:from>
    <xdr:to>
      <xdr:col>10</xdr:col>
      <xdr:colOff>539750</xdr:colOff>
      <xdr:row>32</xdr:row>
      <xdr:rowOff>450850</xdr:rowOff>
    </xdr:to>
    <xdr:pic>
      <xdr:nvPicPr>
        <xdr:cNvPr id="1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118522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46</xdr:row>
      <xdr:rowOff>228600</xdr:rowOff>
    </xdr:from>
    <xdr:to>
      <xdr:col>3</xdr:col>
      <xdr:colOff>260350</xdr:colOff>
      <xdr:row>46</xdr:row>
      <xdr:rowOff>447675</xdr:rowOff>
    </xdr:to>
    <xdr:pic>
      <xdr:nvPicPr>
        <xdr:cNvPr id="1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11849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46</xdr:row>
      <xdr:rowOff>231775</xdr:rowOff>
    </xdr:from>
    <xdr:to>
      <xdr:col>3</xdr:col>
      <xdr:colOff>539750</xdr:colOff>
      <xdr:row>46</xdr:row>
      <xdr:rowOff>450850</xdr:rowOff>
    </xdr:to>
    <xdr:pic>
      <xdr:nvPicPr>
        <xdr:cNvPr id="1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118522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46</xdr:row>
      <xdr:rowOff>228600</xdr:rowOff>
    </xdr:from>
    <xdr:to>
      <xdr:col>10</xdr:col>
      <xdr:colOff>260350</xdr:colOff>
      <xdr:row>46</xdr:row>
      <xdr:rowOff>447675</xdr:rowOff>
    </xdr:to>
    <xdr:pic>
      <xdr:nvPicPr>
        <xdr:cNvPr id="1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11849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46</xdr:row>
      <xdr:rowOff>231775</xdr:rowOff>
    </xdr:from>
    <xdr:to>
      <xdr:col>10</xdr:col>
      <xdr:colOff>539750</xdr:colOff>
      <xdr:row>46</xdr:row>
      <xdr:rowOff>450850</xdr:rowOff>
    </xdr:to>
    <xdr:pic>
      <xdr:nvPicPr>
        <xdr:cNvPr id="1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118522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68</xdr:row>
      <xdr:rowOff>228600</xdr:rowOff>
    </xdr:from>
    <xdr:to>
      <xdr:col>3</xdr:col>
      <xdr:colOff>260350</xdr:colOff>
      <xdr:row>68</xdr:row>
      <xdr:rowOff>447675</xdr:rowOff>
    </xdr:to>
    <xdr:pic>
      <xdr:nvPicPr>
        <xdr:cNvPr id="1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11849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68</xdr:row>
      <xdr:rowOff>231775</xdr:rowOff>
    </xdr:from>
    <xdr:to>
      <xdr:col>3</xdr:col>
      <xdr:colOff>539750</xdr:colOff>
      <xdr:row>68</xdr:row>
      <xdr:rowOff>450850</xdr:rowOff>
    </xdr:to>
    <xdr:pic>
      <xdr:nvPicPr>
        <xdr:cNvPr id="1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118522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68</xdr:row>
      <xdr:rowOff>228600</xdr:rowOff>
    </xdr:from>
    <xdr:to>
      <xdr:col>10</xdr:col>
      <xdr:colOff>260350</xdr:colOff>
      <xdr:row>68</xdr:row>
      <xdr:rowOff>447675</xdr:rowOff>
    </xdr:to>
    <xdr:pic>
      <xdr:nvPicPr>
        <xdr:cNvPr id="13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11849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68</xdr:row>
      <xdr:rowOff>231775</xdr:rowOff>
    </xdr:from>
    <xdr:to>
      <xdr:col>10</xdr:col>
      <xdr:colOff>539750</xdr:colOff>
      <xdr:row>68</xdr:row>
      <xdr:rowOff>450850</xdr:rowOff>
    </xdr:to>
    <xdr:pic>
      <xdr:nvPicPr>
        <xdr:cNvPr id="1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118522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84</xdr:row>
      <xdr:rowOff>228600</xdr:rowOff>
    </xdr:from>
    <xdr:to>
      <xdr:col>3</xdr:col>
      <xdr:colOff>260350</xdr:colOff>
      <xdr:row>84</xdr:row>
      <xdr:rowOff>447675</xdr:rowOff>
    </xdr:to>
    <xdr:pic>
      <xdr:nvPicPr>
        <xdr:cNvPr id="1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11849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84</xdr:row>
      <xdr:rowOff>231775</xdr:rowOff>
    </xdr:from>
    <xdr:to>
      <xdr:col>3</xdr:col>
      <xdr:colOff>539750</xdr:colOff>
      <xdr:row>84</xdr:row>
      <xdr:rowOff>450850</xdr:rowOff>
    </xdr:to>
    <xdr:pic>
      <xdr:nvPicPr>
        <xdr:cNvPr id="1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118522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84</xdr:row>
      <xdr:rowOff>228600</xdr:rowOff>
    </xdr:from>
    <xdr:to>
      <xdr:col>10</xdr:col>
      <xdr:colOff>260350</xdr:colOff>
      <xdr:row>84</xdr:row>
      <xdr:rowOff>447675</xdr:rowOff>
    </xdr:to>
    <xdr:pic>
      <xdr:nvPicPr>
        <xdr:cNvPr id="1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11849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84</xdr:row>
      <xdr:rowOff>231775</xdr:rowOff>
    </xdr:from>
    <xdr:to>
      <xdr:col>10</xdr:col>
      <xdr:colOff>539750</xdr:colOff>
      <xdr:row>84</xdr:row>
      <xdr:rowOff>450850</xdr:rowOff>
    </xdr:to>
    <xdr:pic>
      <xdr:nvPicPr>
        <xdr:cNvPr id="1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118522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84</xdr:row>
      <xdr:rowOff>228600</xdr:rowOff>
    </xdr:from>
    <xdr:to>
      <xdr:col>3</xdr:col>
      <xdr:colOff>260350</xdr:colOff>
      <xdr:row>84</xdr:row>
      <xdr:rowOff>447675</xdr:rowOff>
    </xdr:to>
    <xdr:pic>
      <xdr:nvPicPr>
        <xdr:cNvPr id="1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84</xdr:row>
      <xdr:rowOff>231775</xdr:rowOff>
    </xdr:from>
    <xdr:to>
      <xdr:col>3</xdr:col>
      <xdr:colOff>539750</xdr:colOff>
      <xdr:row>84</xdr:row>
      <xdr:rowOff>450850</xdr:rowOff>
    </xdr:to>
    <xdr:pic>
      <xdr:nvPicPr>
        <xdr:cNvPr id="1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106</xdr:row>
      <xdr:rowOff>228600</xdr:rowOff>
    </xdr:from>
    <xdr:to>
      <xdr:col>3</xdr:col>
      <xdr:colOff>260350</xdr:colOff>
      <xdr:row>106</xdr:row>
      <xdr:rowOff>447675</xdr:rowOff>
    </xdr:to>
    <xdr:pic>
      <xdr:nvPicPr>
        <xdr:cNvPr id="1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106</xdr:row>
      <xdr:rowOff>231775</xdr:rowOff>
    </xdr:from>
    <xdr:to>
      <xdr:col>3</xdr:col>
      <xdr:colOff>539750</xdr:colOff>
      <xdr:row>106</xdr:row>
      <xdr:rowOff>450850</xdr:rowOff>
    </xdr:to>
    <xdr:pic>
      <xdr:nvPicPr>
        <xdr:cNvPr id="1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132</xdr:row>
      <xdr:rowOff>228600</xdr:rowOff>
    </xdr:from>
    <xdr:to>
      <xdr:col>3</xdr:col>
      <xdr:colOff>260350</xdr:colOff>
      <xdr:row>132</xdr:row>
      <xdr:rowOff>447675</xdr:rowOff>
    </xdr:to>
    <xdr:pic>
      <xdr:nvPicPr>
        <xdr:cNvPr id="14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132</xdr:row>
      <xdr:rowOff>231775</xdr:rowOff>
    </xdr:from>
    <xdr:to>
      <xdr:col>3</xdr:col>
      <xdr:colOff>539750</xdr:colOff>
      <xdr:row>132</xdr:row>
      <xdr:rowOff>450850</xdr:rowOff>
    </xdr:to>
    <xdr:pic>
      <xdr:nvPicPr>
        <xdr:cNvPr id="1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146</xdr:row>
      <xdr:rowOff>228600</xdr:rowOff>
    </xdr:from>
    <xdr:to>
      <xdr:col>3</xdr:col>
      <xdr:colOff>260350</xdr:colOff>
      <xdr:row>146</xdr:row>
      <xdr:rowOff>447675</xdr:rowOff>
    </xdr:to>
    <xdr:pic>
      <xdr:nvPicPr>
        <xdr:cNvPr id="1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146</xdr:row>
      <xdr:rowOff>231775</xdr:rowOff>
    </xdr:from>
    <xdr:to>
      <xdr:col>3</xdr:col>
      <xdr:colOff>539750</xdr:colOff>
      <xdr:row>146</xdr:row>
      <xdr:rowOff>450850</xdr:rowOff>
    </xdr:to>
    <xdr:pic>
      <xdr:nvPicPr>
        <xdr:cNvPr id="1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156</xdr:row>
      <xdr:rowOff>228600</xdr:rowOff>
    </xdr:from>
    <xdr:to>
      <xdr:col>3</xdr:col>
      <xdr:colOff>260350</xdr:colOff>
      <xdr:row>156</xdr:row>
      <xdr:rowOff>447675</xdr:rowOff>
    </xdr:to>
    <xdr:pic>
      <xdr:nvPicPr>
        <xdr:cNvPr id="15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156</xdr:row>
      <xdr:rowOff>231775</xdr:rowOff>
    </xdr:from>
    <xdr:to>
      <xdr:col>3</xdr:col>
      <xdr:colOff>539750</xdr:colOff>
      <xdr:row>156</xdr:row>
      <xdr:rowOff>450850</xdr:rowOff>
    </xdr:to>
    <xdr:pic>
      <xdr:nvPicPr>
        <xdr:cNvPr id="1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170</xdr:row>
      <xdr:rowOff>228600</xdr:rowOff>
    </xdr:from>
    <xdr:to>
      <xdr:col>3</xdr:col>
      <xdr:colOff>260350</xdr:colOff>
      <xdr:row>170</xdr:row>
      <xdr:rowOff>447675</xdr:rowOff>
    </xdr:to>
    <xdr:pic>
      <xdr:nvPicPr>
        <xdr:cNvPr id="15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170</xdr:row>
      <xdr:rowOff>231775</xdr:rowOff>
    </xdr:from>
    <xdr:to>
      <xdr:col>3</xdr:col>
      <xdr:colOff>539750</xdr:colOff>
      <xdr:row>170</xdr:row>
      <xdr:rowOff>450850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187</xdr:row>
      <xdr:rowOff>228600</xdr:rowOff>
    </xdr:from>
    <xdr:to>
      <xdr:col>3</xdr:col>
      <xdr:colOff>260350</xdr:colOff>
      <xdr:row>187</xdr:row>
      <xdr:rowOff>447675</xdr:rowOff>
    </xdr:to>
    <xdr:pic>
      <xdr:nvPicPr>
        <xdr:cNvPr id="15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187</xdr:row>
      <xdr:rowOff>231775</xdr:rowOff>
    </xdr:from>
    <xdr:to>
      <xdr:col>3</xdr:col>
      <xdr:colOff>539750</xdr:colOff>
      <xdr:row>187</xdr:row>
      <xdr:rowOff>450850</xdr:rowOff>
    </xdr:to>
    <xdr:pic>
      <xdr:nvPicPr>
        <xdr:cNvPr id="1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198</xdr:row>
      <xdr:rowOff>228600</xdr:rowOff>
    </xdr:from>
    <xdr:to>
      <xdr:col>3</xdr:col>
      <xdr:colOff>260350</xdr:colOff>
      <xdr:row>198</xdr:row>
      <xdr:rowOff>447675</xdr:rowOff>
    </xdr:to>
    <xdr:pic>
      <xdr:nvPicPr>
        <xdr:cNvPr id="1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198</xdr:row>
      <xdr:rowOff>231775</xdr:rowOff>
    </xdr:from>
    <xdr:to>
      <xdr:col>3</xdr:col>
      <xdr:colOff>539750</xdr:colOff>
      <xdr:row>198</xdr:row>
      <xdr:rowOff>450850</xdr:rowOff>
    </xdr:to>
    <xdr:pic>
      <xdr:nvPicPr>
        <xdr:cNvPr id="1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211</xdr:row>
      <xdr:rowOff>228600</xdr:rowOff>
    </xdr:from>
    <xdr:to>
      <xdr:col>3</xdr:col>
      <xdr:colOff>260350</xdr:colOff>
      <xdr:row>211</xdr:row>
      <xdr:rowOff>447675</xdr:rowOff>
    </xdr:to>
    <xdr:pic>
      <xdr:nvPicPr>
        <xdr:cNvPr id="16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211</xdr:row>
      <xdr:rowOff>231775</xdr:rowOff>
    </xdr:from>
    <xdr:to>
      <xdr:col>3</xdr:col>
      <xdr:colOff>539750</xdr:colOff>
      <xdr:row>211</xdr:row>
      <xdr:rowOff>450850</xdr:rowOff>
    </xdr:to>
    <xdr:pic>
      <xdr:nvPicPr>
        <xdr:cNvPr id="1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218</xdr:row>
      <xdr:rowOff>228600</xdr:rowOff>
    </xdr:from>
    <xdr:to>
      <xdr:col>3</xdr:col>
      <xdr:colOff>260350</xdr:colOff>
      <xdr:row>218</xdr:row>
      <xdr:rowOff>447675</xdr:rowOff>
    </xdr:to>
    <xdr:pic>
      <xdr:nvPicPr>
        <xdr:cNvPr id="1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218</xdr:row>
      <xdr:rowOff>231775</xdr:rowOff>
    </xdr:from>
    <xdr:to>
      <xdr:col>3</xdr:col>
      <xdr:colOff>539750</xdr:colOff>
      <xdr:row>218</xdr:row>
      <xdr:rowOff>450850</xdr:rowOff>
    </xdr:to>
    <xdr:pic>
      <xdr:nvPicPr>
        <xdr:cNvPr id="1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225</xdr:row>
      <xdr:rowOff>228600</xdr:rowOff>
    </xdr:from>
    <xdr:to>
      <xdr:col>3</xdr:col>
      <xdr:colOff>260350</xdr:colOff>
      <xdr:row>225</xdr:row>
      <xdr:rowOff>447675</xdr:rowOff>
    </xdr:to>
    <xdr:pic>
      <xdr:nvPicPr>
        <xdr:cNvPr id="1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225</xdr:row>
      <xdr:rowOff>231775</xdr:rowOff>
    </xdr:from>
    <xdr:to>
      <xdr:col>3</xdr:col>
      <xdr:colOff>539750</xdr:colOff>
      <xdr:row>225</xdr:row>
      <xdr:rowOff>450850</xdr:rowOff>
    </xdr:to>
    <xdr:pic>
      <xdr:nvPicPr>
        <xdr:cNvPr id="1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242</xdr:row>
      <xdr:rowOff>228600</xdr:rowOff>
    </xdr:from>
    <xdr:to>
      <xdr:col>3</xdr:col>
      <xdr:colOff>260350</xdr:colOff>
      <xdr:row>242</xdr:row>
      <xdr:rowOff>447675</xdr:rowOff>
    </xdr:to>
    <xdr:pic>
      <xdr:nvPicPr>
        <xdr:cNvPr id="16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242</xdr:row>
      <xdr:rowOff>231775</xdr:rowOff>
    </xdr:from>
    <xdr:to>
      <xdr:col>3</xdr:col>
      <xdr:colOff>539750</xdr:colOff>
      <xdr:row>242</xdr:row>
      <xdr:rowOff>450850</xdr:rowOff>
    </xdr:to>
    <xdr:pic>
      <xdr:nvPicPr>
        <xdr:cNvPr id="1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250</xdr:row>
      <xdr:rowOff>228600</xdr:rowOff>
    </xdr:from>
    <xdr:to>
      <xdr:col>3</xdr:col>
      <xdr:colOff>260350</xdr:colOff>
      <xdr:row>250</xdr:row>
      <xdr:rowOff>447675</xdr:rowOff>
    </xdr:to>
    <xdr:pic>
      <xdr:nvPicPr>
        <xdr:cNvPr id="16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0" y="3771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250</xdr:row>
      <xdr:rowOff>231775</xdr:rowOff>
    </xdr:from>
    <xdr:to>
      <xdr:col>3</xdr:col>
      <xdr:colOff>539750</xdr:colOff>
      <xdr:row>250</xdr:row>
      <xdr:rowOff>450850</xdr:rowOff>
    </xdr:to>
    <xdr:pic>
      <xdr:nvPicPr>
        <xdr:cNvPr id="1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5975" y="3775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106</xdr:row>
      <xdr:rowOff>228600</xdr:rowOff>
    </xdr:from>
    <xdr:to>
      <xdr:col>10</xdr:col>
      <xdr:colOff>260350</xdr:colOff>
      <xdr:row>106</xdr:row>
      <xdr:rowOff>447675</xdr:rowOff>
    </xdr:to>
    <xdr:pic>
      <xdr:nvPicPr>
        <xdr:cNvPr id="17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106</xdr:row>
      <xdr:rowOff>231775</xdr:rowOff>
    </xdr:from>
    <xdr:to>
      <xdr:col>10</xdr:col>
      <xdr:colOff>539750</xdr:colOff>
      <xdr:row>106</xdr:row>
      <xdr:rowOff>450850</xdr:rowOff>
    </xdr:to>
    <xdr:pic>
      <xdr:nvPicPr>
        <xdr:cNvPr id="1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132</xdr:row>
      <xdr:rowOff>228600</xdr:rowOff>
    </xdr:from>
    <xdr:to>
      <xdr:col>10</xdr:col>
      <xdr:colOff>260350</xdr:colOff>
      <xdr:row>132</xdr:row>
      <xdr:rowOff>447675</xdr:rowOff>
    </xdr:to>
    <xdr:pic>
      <xdr:nvPicPr>
        <xdr:cNvPr id="1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132</xdr:row>
      <xdr:rowOff>231775</xdr:rowOff>
    </xdr:from>
    <xdr:to>
      <xdr:col>10</xdr:col>
      <xdr:colOff>539750</xdr:colOff>
      <xdr:row>132</xdr:row>
      <xdr:rowOff>450850</xdr:rowOff>
    </xdr:to>
    <xdr:pic>
      <xdr:nvPicPr>
        <xdr:cNvPr id="1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146</xdr:row>
      <xdr:rowOff>228600</xdr:rowOff>
    </xdr:from>
    <xdr:to>
      <xdr:col>10</xdr:col>
      <xdr:colOff>260350</xdr:colOff>
      <xdr:row>146</xdr:row>
      <xdr:rowOff>447675</xdr:rowOff>
    </xdr:to>
    <xdr:pic>
      <xdr:nvPicPr>
        <xdr:cNvPr id="1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146</xdr:row>
      <xdr:rowOff>231775</xdr:rowOff>
    </xdr:from>
    <xdr:to>
      <xdr:col>10</xdr:col>
      <xdr:colOff>539750</xdr:colOff>
      <xdr:row>146</xdr:row>
      <xdr:rowOff>450850</xdr:rowOff>
    </xdr:to>
    <xdr:pic>
      <xdr:nvPicPr>
        <xdr:cNvPr id="1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156</xdr:row>
      <xdr:rowOff>228600</xdr:rowOff>
    </xdr:from>
    <xdr:to>
      <xdr:col>10</xdr:col>
      <xdr:colOff>260350</xdr:colOff>
      <xdr:row>156</xdr:row>
      <xdr:rowOff>447675</xdr:rowOff>
    </xdr:to>
    <xdr:pic>
      <xdr:nvPicPr>
        <xdr:cNvPr id="1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156</xdr:row>
      <xdr:rowOff>231775</xdr:rowOff>
    </xdr:from>
    <xdr:to>
      <xdr:col>10</xdr:col>
      <xdr:colOff>539750</xdr:colOff>
      <xdr:row>156</xdr:row>
      <xdr:rowOff>450850</xdr:rowOff>
    </xdr:to>
    <xdr:pic>
      <xdr:nvPicPr>
        <xdr:cNvPr id="1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170</xdr:row>
      <xdr:rowOff>228600</xdr:rowOff>
    </xdr:from>
    <xdr:to>
      <xdr:col>10</xdr:col>
      <xdr:colOff>260350</xdr:colOff>
      <xdr:row>170</xdr:row>
      <xdr:rowOff>447675</xdr:rowOff>
    </xdr:to>
    <xdr:pic>
      <xdr:nvPicPr>
        <xdr:cNvPr id="18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170</xdr:row>
      <xdr:rowOff>231775</xdr:rowOff>
    </xdr:from>
    <xdr:to>
      <xdr:col>10</xdr:col>
      <xdr:colOff>539750</xdr:colOff>
      <xdr:row>170</xdr:row>
      <xdr:rowOff>450850</xdr:rowOff>
    </xdr:to>
    <xdr:pic>
      <xdr:nvPicPr>
        <xdr:cNvPr id="1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187</xdr:row>
      <xdr:rowOff>228600</xdr:rowOff>
    </xdr:from>
    <xdr:to>
      <xdr:col>10</xdr:col>
      <xdr:colOff>260350</xdr:colOff>
      <xdr:row>187</xdr:row>
      <xdr:rowOff>447675</xdr:rowOff>
    </xdr:to>
    <xdr:pic>
      <xdr:nvPicPr>
        <xdr:cNvPr id="18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187</xdr:row>
      <xdr:rowOff>231775</xdr:rowOff>
    </xdr:from>
    <xdr:to>
      <xdr:col>10</xdr:col>
      <xdr:colOff>539750</xdr:colOff>
      <xdr:row>187</xdr:row>
      <xdr:rowOff>450850</xdr:rowOff>
    </xdr:to>
    <xdr:pic>
      <xdr:nvPicPr>
        <xdr:cNvPr id="1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198</xdr:row>
      <xdr:rowOff>228600</xdr:rowOff>
    </xdr:from>
    <xdr:to>
      <xdr:col>10</xdr:col>
      <xdr:colOff>260350</xdr:colOff>
      <xdr:row>198</xdr:row>
      <xdr:rowOff>447675</xdr:rowOff>
    </xdr:to>
    <xdr:pic>
      <xdr:nvPicPr>
        <xdr:cNvPr id="1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198</xdr:row>
      <xdr:rowOff>231775</xdr:rowOff>
    </xdr:from>
    <xdr:to>
      <xdr:col>10</xdr:col>
      <xdr:colOff>539750</xdr:colOff>
      <xdr:row>198</xdr:row>
      <xdr:rowOff>450850</xdr:rowOff>
    </xdr:to>
    <xdr:pic>
      <xdr:nvPicPr>
        <xdr:cNvPr id="1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211</xdr:row>
      <xdr:rowOff>228600</xdr:rowOff>
    </xdr:from>
    <xdr:to>
      <xdr:col>10</xdr:col>
      <xdr:colOff>260350</xdr:colOff>
      <xdr:row>211</xdr:row>
      <xdr:rowOff>447675</xdr:rowOff>
    </xdr:to>
    <xdr:pic>
      <xdr:nvPicPr>
        <xdr:cNvPr id="19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211</xdr:row>
      <xdr:rowOff>231775</xdr:rowOff>
    </xdr:from>
    <xdr:to>
      <xdr:col>10</xdr:col>
      <xdr:colOff>539750</xdr:colOff>
      <xdr:row>211</xdr:row>
      <xdr:rowOff>450850</xdr:rowOff>
    </xdr:to>
    <xdr:pic>
      <xdr:nvPicPr>
        <xdr:cNvPr id="1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218</xdr:row>
      <xdr:rowOff>228600</xdr:rowOff>
    </xdr:from>
    <xdr:to>
      <xdr:col>10</xdr:col>
      <xdr:colOff>260350</xdr:colOff>
      <xdr:row>218</xdr:row>
      <xdr:rowOff>447675</xdr:rowOff>
    </xdr:to>
    <xdr:pic>
      <xdr:nvPicPr>
        <xdr:cNvPr id="19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218</xdr:row>
      <xdr:rowOff>231775</xdr:rowOff>
    </xdr:from>
    <xdr:to>
      <xdr:col>10</xdr:col>
      <xdr:colOff>539750</xdr:colOff>
      <xdr:row>218</xdr:row>
      <xdr:rowOff>450850</xdr:rowOff>
    </xdr:to>
    <xdr:pic>
      <xdr:nvPicPr>
        <xdr:cNvPr id="1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225</xdr:row>
      <xdr:rowOff>228600</xdr:rowOff>
    </xdr:from>
    <xdr:to>
      <xdr:col>10</xdr:col>
      <xdr:colOff>260350</xdr:colOff>
      <xdr:row>225</xdr:row>
      <xdr:rowOff>447675</xdr:rowOff>
    </xdr:to>
    <xdr:pic>
      <xdr:nvPicPr>
        <xdr:cNvPr id="19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225</xdr:row>
      <xdr:rowOff>231775</xdr:rowOff>
    </xdr:from>
    <xdr:to>
      <xdr:col>10</xdr:col>
      <xdr:colOff>539750</xdr:colOff>
      <xdr:row>225</xdr:row>
      <xdr:rowOff>450850</xdr:rowOff>
    </xdr:to>
    <xdr:pic>
      <xdr:nvPicPr>
        <xdr:cNvPr id="1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242</xdr:row>
      <xdr:rowOff>228600</xdr:rowOff>
    </xdr:from>
    <xdr:to>
      <xdr:col>10</xdr:col>
      <xdr:colOff>260350</xdr:colOff>
      <xdr:row>242</xdr:row>
      <xdr:rowOff>447675</xdr:rowOff>
    </xdr:to>
    <xdr:pic>
      <xdr:nvPicPr>
        <xdr:cNvPr id="19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242</xdr:row>
      <xdr:rowOff>231775</xdr:rowOff>
    </xdr:from>
    <xdr:to>
      <xdr:col>10</xdr:col>
      <xdr:colOff>539750</xdr:colOff>
      <xdr:row>242</xdr:row>
      <xdr:rowOff>450850</xdr:rowOff>
    </xdr:to>
    <xdr:pic>
      <xdr:nvPicPr>
        <xdr:cNvPr id="1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250</xdr:row>
      <xdr:rowOff>228600</xdr:rowOff>
    </xdr:from>
    <xdr:to>
      <xdr:col>10</xdr:col>
      <xdr:colOff>260350</xdr:colOff>
      <xdr:row>250</xdr:row>
      <xdr:rowOff>447675</xdr:rowOff>
    </xdr:to>
    <xdr:pic>
      <xdr:nvPicPr>
        <xdr:cNvPr id="20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46609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250</xdr:row>
      <xdr:rowOff>231775</xdr:rowOff>
    </xdr:from>
    <xdr:to>
      <xdr:col>10</xdr:col>
      <xdr:colOff>539750</xdr:colOff>
      <xdr:row>250</xdr:row>
      <xdr:rowOff>450850</xdr:rowOff>
    </xdr:to>
    <xdr:pic>
      <xdr:nvPicPr>
        <xdr:cNvPr id="2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90575" y="46640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84</xdr:row>
      <xdr:rowOff>228600</xdr:rowOff>
    </xdr:from>
    <xdr:to>
      <xdr:col>3</xdr:col>
      <xdr:colOff>260350</xdr:colOff>
      <xdr:row>84</xdr:row>
      <xdr:rowOff>447675</xdr:rowOff>
    </xdr:to>
    <xdr:pic>
      <xdr:nvPicPr>
        <xdr:cNvPr id="9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8658" y="52147177"/>
          <a:ext cx="1905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84</xdr:row>
      <xdr:rowOff>231775</xdr:rowOff>
    </xdr:from>
    <xdr:to>
      <xdr:col>3</xdr:col>
      <xdr:colOff>539750</xdr:colOff>
      <xdr:row>84</xdr:row>
      <xdr:rowOff>450850</xdr:rowOff>
    </xdr:to>
    <xdr:pic>
      <xdr:nvPicPr>
        <xdr:cNvPr id="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69483" y="52150352"/>
          <a:ext cx="2190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84</xdr:row>
      <xdr:rowOff>228600</xdr:rowOff>
    </xdr:from>
    <xdr:to>
      <xdr:col>10</xdr:col>
      <xdr:colOff>260350</xdr:colOff>
      <xdr:row>84</xdr:row>
      <xdr:rowOff>447675</xdr:rowOff>
    </xdr:to>
    <xdr:pic>
      <xdr:nvPicPr>
        <xdr:cNvPr id="9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59119" y="52147177"/>
          <a:ext cx="1905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84</xdr:row>
      <xdr:rowOff>231775</xdr:rowOff>
    </xdr:from>
    <xdr:to>
      <xdr:col>10</xdr:col>
      <xdr:colOff>539750</xdr:colOff>
      <xdr:row>84</xdr:row>
      <xdr:rowOff>450850</xdr:rowOff>
    </xdr:to>
    <xdr:pic>
      <xdr:nvPicPr>
        <xdr:cNvPr id="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109944" y="52150352"/>
          <a:ext cx="2190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156</xdr:row>
      <xdr:rowOff>228600</xdr:rowOff>
    </xdr:from>
    <xdr:to>
      <xdr:col>3</xdr:col>
      <xdr:colOff>260350</xdr:colOff>
      <xdr:row>156</xdr:row>
      <xdr:rowOff>447675</xdr:rowOff>
    </xdr:to>
    <xdr:pic>
      <xdr:nvPicPr>
        <xdr:cNvPr id="10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8658" y="125709485"/>
          <a:ext cx="1905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156</xdr:row>
      <xdr:rowOff>231775</xdr:rowOff>
    </xdr:from>
    <xdr:to>
      <xdr:col>3</xdr:col>
      <xdr:colOff>539750</xdr:colOff>
      <xdr:row>156</xdr:row>
      <xdr:rowOff>450850</xdr:rowOff>
    </xdr:to>
    <xdr:pic>
      <xdr:nvPicPr>
        <xdr:cNvPr id="1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69483" y="125712660"/>
          <a:ext cx="2190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69850</xdr:colOff>
      <xdr:row>156</xdr:row>
      <xdr:rowOff>228600</xdr:rowOff>
    </xdr:from>
    <xdr:to>
      <xdr:col>10</xdr:col>
      <xdr:colOff>260350</xdr:colOff>
      <xdr:row>156</xdr:row>
      <xdr:rowOff>447675</xdr:rowOff>
    </xdr:to>
    <xdr:pic>
      <xdr:nvPicPr>
        <xdr:cNvPr id="10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59119" y="125709485"/>
          <a:ext cx="1905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320675</xdr:colOff>
      <xdr:row>156</xdr:row>
      <xdr:rowOff>231775</xdr:rowOff>
    </xdr:from>
    <xdr:to>
      <xdr:col>10</xdr:col>
      <xdr:colOff>539750</xdr:colOff>
      <xdr:row>156</xdr:row>
      <xdr:rowOff>450850</xdr:rowOff>
    </xdr:to>
    <xdr:pic>
      <xdr:nvPicPr>
        <xdr:cNvPr id="1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109944" y="125712660"/>
          <a:ext cx="2190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69850</xdr:colOff>
      <xdr:row>187</xdr:row>
      <xdr:rowOff>228600</xdr:rowOff>
    </xdr:from>
    <xdr:to>
      <xdr:col>3</xdr:col>
      <xdr:colOff>260350</xdr:colOff>
      <xdr:row>187</xdr:row>
      <xdr:rowOff>447675</xdr:rowOff>
    </xdr:to>
    <xdr:pic>
      <xdr:nvPicPr>
        <xdr:cNvPr id="1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8658" y="15040121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320675</xdr:colOff>
      <xdr:row>187</xdr:row>
      <xdr:rowOff>231775</xdr:rowOff>
    </xdr:from>
    <xdr:to>
      <xdr:col>3</xdr:col>
      <xdr:colOff>539750</xdr:colOff>
      <xdr:row>187</xdr:row>
      <xdr:rowOff>450850</xdr:rowOff>
    </xdr:to>
    <xdr:pic>
      <xdr:nvPicPr>
        <xdr:cNvPr id="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69483" y="150404390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1352550</xdr:colOff>
      <xdr:row>19</xdr:row>
      <xdr:rowOff>228600</xdr:rowOff>
    </xdr:from>
    <xdr:to>
      <xdr:col>2</xdr:col>
      <xdr:colOff>1543050</xdr:colOff>
      <xdr:row>19</xdr:row>
      <xdr:rowOff>447675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28950" y="124396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19</xdr:row>
      <xdr:rowOff>257175</xdr:rowOff>
    </xdr:from>
    <xdr:to>
      <xdr:col>2</xdr:col>
      <xdr:colOff>2190750</xdr:colOff>
      <xdr:row>19</xdr:row>
      <xdr:rowOff>476250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28950" y="12468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1390650</xdr:colOff>
      <xdr:row>19</xdr:row>
      <xdr:rowOff>228600</xdr:rowOff>
    </xdr:from>
    <xdr:to>
      <xdr:col>2</xdr:col>
      <xdr:colOff>1581150</xdr:colOff>
      <xdr:row>20</xdr:row>
      <xdr:rowOff>0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28950" y="1243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19</xdr:row>
      <xdr:rowOff>257175</xdr:rowOff>
    </xdr:from>
    <xdr:to>
      <xdr:col>2</xdr:col>
      <xdr:colOff>2190750</xdr:colOff>
      <xdr:row>19</xdr:row>
      <xdr:rowOff>476250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28950" y="12468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1352550</xdr:colOff>
      <xdr:row>19</xdr:row>
      <xdr:rowOff>228600</xdr:rowOff>
    </xdr:from>
    <xdr:to>
      <xdr:col>2</xdr:col>
      <xdr:colOff>1543050</xdr:colOff>
      <xdr:row>19</xdr:row>
      <xdr:rowOff>447675</xdr:rowOff>
    </xdr:to>
    <xdr:pic>
      <xdr:nvPicPr>
        <xdr:cNvPr id="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28950" y="124396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1971675</xdr:colOff>
      <xdr:row>19</xdr:row>
      <xdr:rowOff>257175</xdr:rowOff>
    </xdr:from>
    <xdr:to>
      <xdr:col>2</xdr:col>
      <xdr:colOff>2190750</xdr:colOff>
      <xdr:row>19</xdr:row>
      <xdr:rowOff>476250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28950" y="12468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19</xdr:row>
      <xdr:rowOff>279400</xdr:rowOff>
    </xdr:from>
    <xdr:to>
      <xdr:col>3</xdr:col>
      <xdr:colOff>196850</xdr:colOff>
      <xdr:row>19</xdr:row>
      <xdr:rowOff>498475</xdr:rowOff>
    </xdr:to>
    <xdr:pic>
      <xdr:nvPicPr>
        <xdr:cNvPr id="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19</xdr:row>
      <xdr:rowOff>257175</xdr:rowOff>
    </xdr:from>
    <xdr:to>
      <xdr:col>3</xdr:col>
      <xdr:colOff>514350</xdr:colOff>
      <xdr:row>19</xdr:row>
      <xdr:rowOff>476250</xdr:rowOff>
    </xdr:to>
    <xdr:pic>
      <xdr:nvPicPr>
        <xdr:cNvPr id="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29</xdr:row>
      <xdr:rowOff>279400</xdr:rowOff>
    </xdr:from>
    <xdr:to>
      <xdr:col>3</xdr:col>
      <xdr:colOff>196850</xdr:colOff>
      <xdr:row>29</xdr:row>
      <xdr:rowOff>498475</xdr:rowOff>
    </xdr:to>
    <xdr:pic>
      <xdr:nvPicPr>
        <xdr:cNvPr id="4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29</xdr:row>
      <xdr:rowOff>257175</xdr:rowOff>
    </xdr:from>
    <xdr:to>
      <xdr:col>3</xdr:col>
      <xdr:colOff>514350</xdr:colOff>
      <xdr:row>29</xdr:row>
      <xdr:rowOff>476250</xdr:rowOff>
    </xdr:to>
    <xdr:pic>
      <xdr:nvPicPr>
        <xdr:cNvPr id="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210</xdr:row>
      <xdr:rowOff>0</xdr:rowOff>
    </xdr:from>
    <xdr:to>
      <xdr:col>3</xdr:col>
      <xdr:colOff>196850</xdr:colOff>
      <xdr:row>210</xdr:row>
      <xdr:rowOff>0</xdr:rowOff>
    </xdr:to>
    <xdr:pic>
      <xdr:nvPicPr>
        <xdr:cNvPr id="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46</xdr:row>
      <xdr:rowOff>279400</xdr:rowOff>
    </xdr:from>
    <xdr:to>
      <xdr:col>3</xdr:col>
      <xdr:colOff>196850</xdr:colOff>
      <xdr:row>46</xdr:row>
      <xdr:rowOff>498475</xdr:rowOff>
    </xdr:to>
    <xdr:pic>
      <xdr:nvPicPr>
        <xdr:cNvPr id="5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46</xdr:row>
      <xdr:rowOff>257175</xdr:rowOff>
    </xdr:from>
    <xdr:to>
      <xdr:col>3</xdr:col>
      <xdr:colOff>514350</xdr:colOff>
      <xdr:row>46</xdr:row>
      <xdr:rowOff>476250</xdr:rowOff>
    </xdr:to>
    <xdr:pic>
      <xdr:nvPicPr>
        <xdr:cNvPr id="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60</xdr:row>
      <xdr:rowOff>279400</xdr:rowOff>
    </xdr:from>
    <xdr:to>
      <xdr:col>3</xdr:col>
      <xdr:colOff>196850</xdr:colOff>
      <xdr:row>60</xdr:row>
      <xdr:rowOff>498475</xdr:rowOff>
    </xdr:to>
    <xdr:pic>
      <xdr:nvPicPr>
        <xdr:cNvPr id="5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60</xdr:row>
      <xdr:rowOff>257175</xdr:rowOff>
    </xdr:from>
    <xdr:to>
      <xdr:col>3</xdr:col>
      <xdr:colOff>514350</xdr:colOff>
      <xdr:row>60</xdr:row>
      <xdr:rowOff>476250</xdr:rowOff>
    </xdr:to>
    <xdr:pic>
      <xdr:nvPicPr>
        <xdr:cNvPr id="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79</xdr:row>
      <xdr:rowOff>279400</xdr:rowOff>
    </xdr:from>
    <xdr:to>
      <xdr:col>3</xdr:col>
      <xdr:colOff>196850</xdr:colOff>
      <xdr:row>79</xdr:row>
      <xdr:rowOff>498475</xdr:rowOff>
    </xdr:to>
    <xdr:pic>
      <xdr:nvPicPr>
        <xdr:cNvPr id="5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79</xdr:row>
      <xdr:rowOff>257175</xdr:rowOff>
    </xdr:from>
    <xdr:to>
      <xdr:col>3</xdr:col>
      <xdr:colOff>514350</xdr:colOff>
      <xdr:row>79</xdr:row>
      <xdr:rowOff>476250</xdr:rowOff>
    </xdr:to>
    <xdr:pic>
      <xdr:nvPicPr>
        <xdr:cNvPr id="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98</xdr:row>
      <xdr:rowOff>279400</xdr:rowOff>
    </xdr:from>
    <xdr:to>
      <xdr:col>3</xdr:col>
      <xdr:colOff>196850</xdr:colOff>
      <xdr:row>98</xdr:row>
      <xdr:rowOff>498475</xdr:rowOff>
    </xdr:to>
    <xdr:pic>
      <xdr:nvPicPr>
        <xdr:cNvPr id="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98</xdr:row>
      <xdr:rowOff>257175</xdr:rowOff>
    </xdr:from>
    <xdr:to>
      <xdr:col>3</xdr:col>
      <xdr:colOff>514350</xdr:colOff>
      <xdr:row>98</xdr:row>
      <xdr:rowOff>476250</xdr:rowOff>
    </xdr:to>
    <xdr:pic>
      <xdr:nvPicPr>
        <xdr:cNvPr id="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115</xdr:row>
      <xdr:rowOff>279400</xdr:rowOff>
    </xdr:from>
    <xdr:to>
      <xdr:col>3</xdr:col>
      <xdr:colOff>196850</xdr:colOff>
      <xdr:row>115</xdr:row>
      <xdr:rowOff>498475</xdr:rowOff>
    </xdr:to>
    <xdr:pic>
      <xdr:nvPicPr>
        <xdr:cNvPr id="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115</xdr:row>
      <xdr:rowOff>257175</xdr:rowOff>
    </xdr:from>
    <xdr:to>
      <xdr:col>3</xdr:col>
      <xdr:colOff>514350</xdr:colOff>
      <xdr:row>115</xdr:row>
      <xdr:rowOff>476250</xdr:rowOff>
    </xdr:to>
    <xdr:pic>
      <xdr:nvPicPr>
        <xdr:cNvPr id="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126</xdr:row>
      <xdr:rowOff>279400</xdr:rowOff>
    </xdr:from>
    <xdr:to>
      <xdr:col>3</xdr:col>
      <xdr:colOff>196850</xdr:colOff>
      <xdr:row>126</xdr:row>
      <xdr:rowOff>498475</xdr:rowOff>
    </xdr:to>
    <xdr:pic>
      <xdr:nvPicPr>
        <xdr:cNvPr id="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126</xdr:row>
      <xdr:rowOff>257175</xdr:rowOff>
    </xdr:from>
    <xdr:to>
      <xdr:col>3</xdr:col>
      <xdr:colOff>514350</xdr:colOff>
      <xdr:row>126</xdr:row>
      <xdr:rowOff>476250</xdr:rowOff>
    </xdr:to>
    <xdr:pic>
      <xdr:nvPicPr>
        <xdr:cNvPr id="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146</xdr:row>
      <xdr:rowOff>279400</xdr:rowOff>
    </xdr:from>
    <xdr:to>
      <xdr:col>3</xdr:col>
      <xdr:colOff>196850</xdr:colOff>
      <xdr:row>146</xdr:row>
      <xdr:rowOff>498475</xdr:rowOff>
    </xdr:to>
    <xdr:pic>
      <xdr:nvPicPr>
        <xdr:cNvPr id="6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146</xdr:row>
      <xdr:rowOff>257175</xdr:rowOff>
    </xdr:from>
    <xdr:to>
      <xdr:col>3</xdr:col>
      <xdr:colOff>514350</xdr:colOff>
      <xdr:row>146</xdr:row>
      <xdr:rowOff>476250</xdr:rowOff>
    </xdr:to>
    <xdr:pic>
      <xdr:nvPicPr>
        <xdr:cNvPr id="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172</xdr:row>
      <xdr:rowOff>279400</xdr:rowOff>
    </xdr:from>
    <xdr:to>
      <xdr:col>3</xdr:col>
      <xdr:colOff>196850</xdr:colOff>
      <xdr:row>172</xdr:row>
      <xdr:rowOff>498475</xdr:rowOff>
    </xdr:to>
    <xdr:pic>
      <xdr:nvPicPr>
        <xdr:cNvPr id="6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172</xdr:row>
      <xdr:rowOff>257175</xdr:rowOff>
    </xdr:from>
    <xdr:to>
      <xdr:col>3</xdr:col>
      <xdr:colOff>514350</xdr:colOff>
      <xdr:row>172</xdr:row>
      <xdr:rowOff>476250</xdr:rowOff>
    </xdr:to>
    <xdr:pic>
      <xdr:nvPicPr>
        <xdr:cNvPr id="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201</xdr:row>
      <xdr:rowOff>279400</xdr:rowOff>
    </xdr:from>
    <xdr:to>
      <xdr:col>3</xdr:col>
      <xdr:colOff>196850</xdr:colOff>
      <xdr:row>201</xdr:row>
      <xdr:rowOff>498475</xdr:rowOff>
    </xdr:to>
    <xdr:pic>
      <xdr:nvPicPr>
        <xdr:cNvPr id="7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201</xdr:row>
      <xdr:rowOff>257175</xdr:rowOff>
    </xdr:from>
    <xdr:to>
      <xdr:col>3</xdr:col>
      <xdr:colOff>514350</xdr:colOff>
      <xdr:row>201</xdr:row>
      <xdr:rowOff>476250</xdr:rowOff>
    </xdr:to>
    <xdr:pic>
      <xdr:nvPicPr>
        <xdr:cNvPr id="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</xdr:colOff>
      <xdr:row>209</xdr:row>
      <xdr:rowOff>279400</xdr:rowOff>
    </xdr:from>
    <xdr:to>
      <xdr:col>3</xdr:col>
      <xdr:colOff>196850</xdr:colOff>
      <xdr:row>209</xdr:row>
      <xdr:rowOff>498475</xdr:rowOff>
    </xdr:to>
    <xdr:pic>
      <xdr:nvPicPr>
        <xdr:cNvPr id="7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209</xdr:row>
      <xdr:rowOff>257175</xdr:rowOff>
    </xdr:from>
    <xdr:to>
      <xdr:col>3</xdr:col>
      <xdr:colOff>514350</xdr:colOff>
      <xdr:row>209</xdr:row>
      <xdr:rowOff>476250</xdr:rowOff>
    </xdr:to>
    <xdr:pic>
      <xdr:nvPicPr>
        <xdr:cNvPr id="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46</xdr:row>
      <xdr:rowOff>279400</xdr:rowOff>
    </xdr:from>
    <xdr:to>
      <xdr:col>10</xdr:col>
      <xdr:colOff>196850</xdr:colOff>
      <xdr:row>46</xdr:row>
      <xdr:rowOff>498475</xdr:rowOff>
    </xdr:to>
    <xdr:pic>
      <xdr:nvPicPr>
        <xdr:cNvPr id="7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46</xdr:row>
      <xdr:rowOff>257175</xdr:rowOff>
    </xdr:from>
    <xdr:to>
      <xdr:col>10</xdr:col>
      <xdr:colOff>514350</xdr:colOff>
      <xdr:row>46</xdr:row>
      <xdr:rowOff>476250</xdr:rowOff>
    </xdr:to>
    <xdr:pic>
      <xdr:nvPicPr>
        <xdr:cNvPr id="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60</xdr:row>
      <xdr:rowOff>279400</xdr:rowOff>
    </xdr:from>
    <xdr:to>
      <xdr:col>10</xdr:col>
      <xdr:colOff>196850</xdr:colOff>
      <xdr:row>60</xdr:row>
      <xdr:rowOff>498475</xdr:rowOff>
    </xdr:to>
    <xdr:pic>
      <xdr:nvPicPr>
        <xdr:cNvPr id="7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60</xdr:row>
      <xdr:rowOff>257175</xdr:rowOff>
    </xdr:from>
    <xdr:to>
      <xdr:col>10</xdr:col>
      <xdr:colOff>514350</xdr:colOff>
      <xdr:row>60</xdr:row>
      <xdr:rowOff>476250</xdr:rowOff>
    </xdr:to>
    <xdr:pic>
      <xdr:nvPicPr>
        <xdr:cNvPr id="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79</xdr:row>
      <xdr:rowOff>279400</xdr:rowOff>
    </xdr:from>
    <xdr:to>
      <xdr:col>10</xdr:col>
      <xdr:colOff>196850</xdr:colOff>
      <xdr:row>79</xdr:row>
      <xdr:rowOff>498475</xdr:rowOff>
    </xdr:to>
    <xdr:pic>
      <xdr:nvPicPr>
        <xdr:cNvPr id="7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79</xdr:row>
      <xdr:rowOff>257175</xdr:rowOff>
    </xdr:from>
    <xdr:to>
      <xdr:col>10</xdr:col>
      <xdr:colOff>514350</xdr:colOff>
      <xdr:row>79</xdr:row>
      <xdr:rowOff>476250</xdr:rowOff>
    </xdr:to>
    <xdr:pic>
      <xdr:nvPicPr>
        <xdr:cNvPr id="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98</xdr:row>
      <xdr:rowOff>279400</xdr:rowOff>
    </xdr:from>
    <xdr:to>
      <xdr:col>10</xdr:col>
      <xdr:colOff>196850</xdr:colOff>
      <xdr:row>98</xdr:row>
      <xdr:rowOff>498475</xdr:rowOff>
    </xdr:to>
    <xdr:pic>
      <xdr:nvPicPr>
        <xdr:cNvPr id="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98</xdr:row>
      <xdr:rowOff>257175</xdr:rowOff>
    </xdr:from>
    <xdr:to>
      <xdr:col>10</xdr:col>
      <xdr:colOff>514350</xdr:colOff>
      <xdr:row>98</xdr:row>
      <xdr:rowOff>476250</xdr:rowOff>
    </xdr:to>
    <xdr:pic>
      <xdr:nvPicPr>
        <xdr:cNvPr id="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115</xdr:row>
      <xdr:rowOff>279400</xdr:rowOff>
    </xdr:from>
    <xdr:to>
      <xdr:col>10</xdr:col>
      <xdr:colOff>196850</xdr:colOff>
      <xdr:row>115</xdr:row>
      <xdr:rowOff>498475</xdr:rowOff>
    </xdr:to>
    <xdr:pic>
      <xdr:nvPicPr>
        <xdr:cNvPr id="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115</xdr:row>
      <xdr:rowOff>257175</xdr:rowOff>
    </xdr:from>
    <xdr:to>
      <xdr:col>10</xdr:col>
      <xdr:colOff>514350</xdr:colOff>
      <xdr:row>115</xdr:row>
      <xdr:rowOff>476250</xdr:rowOff>
    </xdr:to>
    <xdr:pic>
      <xdr:nvPicPr>
        <xdr:cNvPr id="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126</xdr:row>
      <xdr:rowOff>279400</xdr:rowOff>
    </xdr:from>
    <xdr:to>
      <xdr:col>10</xdr:col>
      <xdr:colOff>196850</xdr:colOff>
      <xdr:row>126</xdr:row>
      <xdr:rowOff>498475</xdr:rowOff>
    </xdr:to>
    <xdr:pic>
      <xdr:nvPicPr>
        <xdr:cNvPr id="8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126</xdr:row>
      <xdr:rowOff>257175</xdr:rowOff>
    </xdr:from>
    <xdr:to>
      <xdr:col>10</xdr:col>
      <xdr:colOff>514350</xdr:colOff>
      <xdr:row>126</xdr:row>
      <xdr:rowOff>476250</xdr:rowOff>
    </xdr:to>
    <xdr:pic>
      <xdr:nvPicPr>
        <xdr:cNvPr id="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146</xdr:row>
      <xdr:rowOff>279400</xdr:rowOff>
    </xdr:from>
    <xdr:to>
      <xdr:col>10</xdr:col>
      <xdr:colOff>196850</xdr:colOff>
      <xdr:row>146</xdr:row>
      <xdr:rowOff>498475</xdr:rowOff>
    </xdr:to>
    <xdr:pic>
      <xdr:nvPicPr>
        <xdr:cNvPr id="8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146</xdr:row>
      <xdr:rowOff>257175</xdr:rowOff>
    </xdr:from>
    <xdr:to>
      <xdr:col>10</xdr:col>
      <xdr:colOff>514350</xdr:colOff>
      <xdr:row>146</xdr:row>
      <xdr:rowOff>476250</xdr:rowOff>
    </xdr:to>
    <xdr:pic>
      <xdr:nvPicPr>
        <xdr:cNvPr id="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172</xdr:row>
      <xdr:rowOff>279400</xdr:rowOff>
    </xdr:from>
    <xdr:to>
      <xdr:col>10</xdr:col>
      <xdr:colOff>196850</xdr:colOff>
      <xdr:row>172</xdr:row>
      <xdr:rowOff>498475</xdr:rowOff>
    </xdr:to>
    <xdr:pic>
      <xdr:nvPicPr>
        <xdr:cNvPr id="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172</xdr:row>
      <xdr:rowOff>257175</xdr:rowOff>
    </xdr:from>
    <xdr:to>
      <xdr:col>10</xdr:col>
      <xdr:colOff>514350</xdr:colOff>
      <xdr:row>172</xdr:row>
      <xdr:rowOff>476250</xdr:rowOff>
    </xdr:to>
    <xdr:pic>
      <xdr:nvPicPr>
        <xdr:cNvPr id="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201</xdr:row>
      <xdr:rowOff>279400</xdr:rowOff>
    </xdr:from>
    <xdr:to>
      <xdr:col>10</xdr:col>
      <xdr:colOff>196850</xdr:colOff>
      <xdr:row>201</xdr:row>
      <xdr:rowOff>498475</xdr:rowOff>
    </xdr:to>
    <xdr:pic>
      <xdr:nvPicPr>
        <xdr:cNvPr id="9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201</xdr:row>
      <xdr:rowOff>257175</xdr:rowOff>
    </xdr:from>
    <xdr:to>
      <xdr:col>10</xdr:col>
      <xdr:colOff>514350</xdr:colOff>
      <xdr:row>201</xdr:row>
      <xdr:rowOff>476250</xdr:rowOff>
    </xdr:to>
    <xdr:pic>
      <xdr:nvPicPr>
        <xdr:cNvPr id="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6350</xdr:colOff>
      <xdr:row>209</xdr:row>
      <xdr:rowOff>279400</xdr:rowOff>
    </xdr:from>
    <xdr:to>
      <xdr:col>10</xdr:col>
      <xdr:colOff>196850</xdr:colOff>
      <xdr:row>209</xdr:row>
      <xdr:rowOff>498475</xdr:rowOff>
    </xdr:to>
    <xdr:pic>
      <xdr:nvPicPr>
        <xdr:cNvPr id="9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1650" y="486410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209</xdr:row>
      <xdr:rowOff>257175</xdr:rowOff>
    </xdr:from>
    <xdr:to>
      <xdr:col>10</xdr:col>
      <xdr:colOff>514350</xdr:colOff>
      <xdr:row>209</xdr:row>
      <xdr:rowOff>476250</xdr:rowOff>
    </xdr:to>
    <xdr:pic>
      <xdr:nvPicPr>
        <xdr:cNvPr id="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0575" y="48418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117475</xdr:colOff>
      <xdr:row>10</xdr:row>
      <xdr:rowOff>419100</xdr:rowOff>
    </xdr:from>
    <xdr:to>
      <xdr:col>3</xdr:col>
      <xdr:colOff>307975</xdr:colOff>
      <xdr:row>10</xdr:row>
      <xdr:rowOff>638175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8475" y="386397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400050</xdr:colOff>
      <xdr:row>10</xdr:row>
      <xdr:rowOff>422275</xdr:rowOff>
    </xdr:from>
    <xdr:to>
      <xdr:col>3</xdr:col>
      <xdr:colOff>619125</xdr:colOff>
      <xdr:row>10</xdr:row>
      <xdr:rowOff>641350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91050" y="3867150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10</xdr:row>
      <xdr:rowOff>403225</xdr:rowOff>
    </xdr:from>
    <xdr:to>
      <xdr:col>10</xdr:col>
      <xdr:colOff>222250</xdr:colOff>
      <xdr:row>10</xdr:row>
      <xdr:rowOff>614998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09475" y="3848100"/>
          <a:ext cx="184150" cy="211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384175</xdr:colOff>
      <xdr:row>10</xdr:row>
      <xdr:rowOff>406400</xdr:rowOff>
    </xdr:from>
    <xdr:to>
      <xdr:col>10</xdr:col>
      <xdr:colOff>603250</xdr:colOff>
      <xdr:row>10</xdr:row>
      <xdr:rowOff>625475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655550" y="3851275"/>
          <a:ext cx="2190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6"/>
  <sheetViews>
    <sheetView view="pageBreakPreview" zoomScale="65" zoomScaleNormal="100" zoomScaleSheetLayoutView="65" workbookViewId="0">
      <selection activeCell="R12" sqref="R12"/>
    </sheetView>
  </sheetViews>
  <sheetFormatPr defaultRowHeight="16.5" x14ac:dyDescent="0.25"/>
  <cols>
    <col min="2" max="2" width="39.7109375" style="63" customWidth="1"/>
    <col min="3" max="3" width="9.140625" style="63"/>
    <col min="4" max="4" width="38.140625" style="63" customWidth="1"/>
    <col min="5" max="6" width="14.5703125" style="63" customWidth="1"/>
    <col min="7" max="7" width="12.5703125" style="63" customWidth="1"/>
    <col min="8" max="8" width="16.7109375" style="63" customWidth="1"/>
    <col min="9" max="10" width="12.5703125" style="63" customWidth="1"/>
    <col min="11" max="11" width="40.7109375" style="63" customWidth="1"/>
    <col min="12" max="12" width="18.28515625" style="63" customWidth="1"/>
    <col min="13" max="14" width="14.5703125" style="63" customWidth="1"/>
    <col min="15" max="17" width="12.5703125" style="63" customWidth="1"/>
    <col min="18" max="18" width="19.7109375" style="63" customWidth="1"/>
  </cols>
  <sheetData>
    <row r="1" spans="1:18" x14ac:dyDescent="0.25">
      <c r="B1" s="56"/>
      <c r="C1" s="56"/>
      <c r="D1" s="56"/>
      <c r="E1" s="388"/>
      <c r="F1" s="58"/>
      <c r="G1" s="58"/>
      <c r="H1" s="58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x14ac:dyDescent="0.25">
      <c r="B2" s="426" t="s">
        <v>0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56"/>
    </row>
    <row r="3" spans="1:18" x14ac:dyDescent="0.25">
      <c r="B3" s="426" t="s">
        <v>34</v>
      </c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56"/>
    </row>
    <row r="4" spans="1:18" ht="18.75" x14ac:dyDescent="0.25">
      <c r="B4" s="427" t="s">
        <v>76</v>
      </c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56"/>
    </row>
    <row r="5" spans="1:18" x14ac:dyDescent="0.25">
      <c r="B5" s="428" t="s">
        <v>35</v>
      </c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390"/>
    </row>
    <row r="6" spans="1:18" x14ac:dyDescent="0.25">
      <c r="B6" s="426" t="s">
        <v>537</v>
      </c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56"/>
    </row>
    <row r="7" spans="1:18" x14ac:dyDescent="0.25"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56"/>
    </row>
    <row r="8" spans="1:18" x14ac:dyDescent="0.25">
      <c r="A8" s="418" t="s">
        <v>1</v>
      </c>
      <c r="B8" s="418" t="s">
        <v>1</v>
      </c>
      <c r="C8" s="387"/>
      <c r="D8" s="418" t="s">
        <v>2</v>
      </c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9"/>
      <c r="R8" s="419"/>
    </row>
    <row r="9" spans="1:18" x14ac:dyDescent="0.25">
      <c r="A9" s="418"/>
      <c r="B9" s="418"/>
      <c r="C9" s="387"/>
      <c r="D9" s="418" t="s">
        <v>73</v>
      </c>
      <c r="E9" s="418"/>
      <c r="F9" s="418"/>
      <c r="G9" s="418"/>
      <c r="H9" s="418"/>
      <c r="I9" s="418"/>
      <c r="J9" s="418" t="s">
        <v>74</v>
      </c>
      <c r="K9" s="429"/>
      <c r="L9" s="429"/>
      <c r="M9" s="429"/>
      <c r="N9" s="429"/>
      <c r="O9" s="429"/>
      <c r="P9" s="429"/>
      <c r="Q9" s="418" t="s">
        <v>26</v>
      </c>
      <c r="R9" s="419"/>
    </row>
    <row r="10" spans="1:18" ht="33" x14ac:dyDescent="0.25">
      <c r="A10" s="418"/>
      <c r="B10" s="418"/>
      <c r="C10" s="387" t="s">
        <v>1</v>
      </c>
      <c r="D10" s="387" t="s">
        <v>5</v>
      </c>
      <c r="E10" s="387" t="s">
        <v>11</v>
      </c>
      <c r="F10" s="59" t="s">
        <v>56</v>
      </c>
      <c r="G10" s="59" t="s">
        <v>57</v>
      </c>
      <c r="H10" s="59" t="s">
        <v>58</v>
      </c>
      <c r="I10" s="59" t="s">
        <v>59</v>
      </c>
      <c r="J10" s="387" t="s">
        <v>1</v>
      </c>
      <c r="K10" s="387" t="s">
        <v>5</v>
      </c>
      <c r="L10" s="387" t="s">
        <v>11</v>
      </c>
      <c r="M10" s="59" t="s">
        <v>60</v>
      </c>
      <c r="N10" s="59" t="s">
        <v>61</v>
      </c>
      <c r="O10" s="59" t="s">
        <v>62</v>
      </c>
      <c r="P10" s="59" t="s">
        <v>63</v>
      </c>
      <c r="Q10" s="59" t="s">
        <v>64</v>
      </c>
      <c r="R10" s="387" t="s">
        <v>16</v>
      </c>
    </row>
    <row r="11" spans="1:18" s="93" customFormat="1" ht="12" x14ac:dyDescent="0.2">
      <c r="A11" s="102">
        <v>1</v>
      </c>
      <c r="B11" s="98">
        <v>2</v>
      </c>
      <c r="C11" s="98">
        <v>3</v>
      </c>
      <c r="D11" s="98">
        <v>4</v>
      </c>
      <c r="E11" s="98">
        <v>5</v>
      </c>
      <c r="F11" s="102">
        <v>6</v>
      </c>
      <c r="G11" s="98">
        <v>7</v>
      </c>
      <c r="H11" s="98">
        <v>8</v>
      </c>
      <c r="I11" s="98">
        <v>9</v>
      </c>
      <c r="J11" s="102">
        <v>10</v>
      </c>
      <c r="K11" s="98">
        <v>11</v>
      </c>
      <c r="L11" s="98">
        <v>12</v>
      </c>
      <c r="M11" s="98">
        <v>13</v>
      </c>
      <c r="N11" s="98">
        <v>14</v>
      </c>
      <c r="O11" s="98">
        <v>15</v>
      </c>
      <c r="P11" s="98">
        <v>16</v>
      </c>
      <c r="Q11" s="98">
        <v>17</v>
      </c>
      <c r="R11" s="98">
        <v>18</v>
      </c>
    </row>
    <row r="12" spans="1:18" ht="33" x14ac:dyDescent="0.25">
      <c r="A12" s="420" t="s">
        <v>70</v>
      </c>
      <c r="B12" s="423" t="s">
        <v>65</v>
      </c>
      <c r="C12" s="393"/>
      <c r="D12" s="47" t="s">
        <v>6</v>
      </c>
      <c r="E12" s="393"/>
      <c r="F12" s="393"/>
      <c r="G12" s="393"/>
      <c r="H12" s="9">
        <f>(H13+H23)/2</f>
        <v>100</v>
      </c>
      <c r="I12" s="9">
        <f>H12</f>
        <v>100</v>
      </c>
      <c r="J12" s="68"/>
      <c r="K12" s="47" t="s">
        <v>6</v>
      </c>
      <c r="L12" s="68"/>
      <c r="M12" s="68"/>
      <c r="N12" s="68"/>
      <c r="O12" s="9">
        <f>(O13+O23)/2</f>
        <v>108.26638066913438</v>
      </c>
      <c r="P12" s="9">
        <f>O12</f>
        <v>108.26638066913438</v>
      </c>
      <c r="Q12" s="24">
        <f>(I12+P12)/2</f>
        <v>104.13319033456719</v>
      </c>
      <c r="R12" s="391" t="s">
        <v>33</v>
      </c>
    </row>
    <row r="13" spans="1:18" ht="33" x14ac:dyDescent="0.25">
      <c r="A13" s="421"/>
      <c r="B13" s="424"/>
      <c r="C13" s="387" t="s">
        <v>12</v>
      </c>
      <c r="D13" s="139" t="s">
        <v>306</v>
      </c>
      <c r="E13" s="387"/>
      <c r="F13" s="387"/>
      <c r="G13" s="387"/>
      <c r="H13" s="42">
        <f>(H14+H15+H16)/3</f>
        <v>100</v>
      </c>
      <c r="I13" s="8">
        <f>H13</f>
        <v>100</v>
      </c>
      <c r="J13" s="387" t="s">
        <v>12</v>
      </c>
      <c r="K13" s="54" t="str">
        <f>D13</f>
        <v>Осуществление издательской деятельности</v>
      </c>
      <c r="L13" s="392"/>
      <c r="M13" s="43"/>
      <c r="N13" s="43"/>
      <c r="O13" s="42">
        <f>(O14+O16+O21)/3</f>
        <v>106.53276133826876</v>
      </c>
      <c r="P13" s="42">
        <f>O13</f>
        <v>106.53276133826876</v>
      </c>
      <c r="Q13" s="128">
        <f>(I13+P13)/2</f>
        <v>103.26638066913438</v>
      </c>
      <c r="R13" s="43"/>
    </row>
    <row r="14" spans="1:18" ht="66" x14ac:dyDescent="0.25">
      <c r="A14" s="421"/>
      <c r="B14" s="424"/>
      <c r="C14" s="73" t="s">
        <v>7</v>
      </c>
      <c r="D14" s="60" t="s">
        <v>307</v>
      </c>
      <c r="E14" s="73" t="s">
        <v>27</v>
      </c>
      <c r="F14" s="31">
        <v>100</v>
      </c>
      <c r="G14" s="141">
        <v>144.56</v>
      </c>
      <c r="H14" s="55">
        <v>100</v>
      </c>
      <c r="I14" s="73"/>
      <c r="J14" s="73" t="s">
        <v>7</v>
      </c>
      <c r="K14" s="50" t="s">
        <v>408</v>
      </c>
      <c r="L14" s="43" t="s">
        <v>299</v>
      </c>
      <c r="M14" s="317">
        <f>M16+M21</f>
        <v>992340</v>
      </c>
      <c r="N14" s="317">
        <f>N16+N21</f>
        <v>1414585</v>
      </c>
      <c r="O14" s="55">
        <f>(O16+O20)/2</f>
        <v>110</v>
      </c>
      <c r="P14" s="325"/>
      <c r="Q14" s="326"/>
      <c r="R14" s="326"/>
    </row>
    <row r="15" spans="1:18" x14ac:dyDescent="0.25">
      <c r="A15" s="421"/>
      <c r="B15" s="424"/>
      <c r="C15" s="73" t="s">
        <v>8</v>
      </c>
      <c r="D15" s="60" t="s">
        <v>66</v>
      </c>
      <c r="E15" s="73" t="s">
        <v>27</v>
      </c>
      <c r="F15" s="31">
        <v>100</v>
      </c>
      <c r="G15" s="141">
        <v>152.5</v>
      </c>
      <c r="H15" s="55">
        <v>100</v>
      </c>
      <c r="I15" s="73"/>
      <c r="J15" s="73" t="s">
        <v>48</v>
      </c>
      <c r="K15" s="60" t="s">
        <v>409</v>
      </c>
      <c r="L15" s="43" t="s">
        <v>299</v>
      </c>
      <c r="M15" s="70">
        <v>749217</v>
      </c>
      <c r="N15" s="70">
        <v>632235</v>
      </c>
      <c r="O15" s="55">
        <f>N15/M15*100</f>
        <v>84.386099087447292</v>
      </c>
      <c r="P15" s="43"/>
      <c r="Q15" s="43"/>
      <c r="R15" s="43"/>
    </row>
    <row r="16" spans="1:18" ht="33" x14ac:dyDescent="0.25">
      <c r="A16" s="421"/>
      <c r="B16" s="424"/>
      <c r="C16" s="73" t="s">
        <v>9</v>
      </c>
      <c r="D16" s="60" t="s">
        <v>67</v>
      </c>
      <c r="E16" s="73" t="s">
        <v>27</v>
      </c>
      <c r="F16" s="31">
        <v>100</v>
      </c>
      <c r="G16" s="141">
        <v>123.6</v>
      </c>
      <c r="H16" s="55">
        <v>100</v>
      </c>
      <c r="I16" s="73"/>
      <c r="J16" s="73" t="s">
        <v>8</v>
      </c>
      <c r="K16" s="60" t="s">
        <v>410</v>
      </c>
      <c r="L16" s="43" t="s">
        <v>299</v>
      </c>
      <c r="M16" s="70">
        <v>805392</v>
      </c>
      <c r="N16" s="70">
        <v>1228388</v>
      </c>
      <c r="O16" s="55">
        <v>110</v>
      </c>
      <c r="P16" s="43"/>
      <c r="Q16" s="43"/>
      <c r="R16" s="43"/>
    </row>
    <row r="17" spans="1:18" x14ac:dyDescent="0.25">
      <c r="A17" s="421"/>
      <c r="B17" s="424"/>
      <c r="C17" s="73"/>
      <c r="D17" s="60"/>
      <c r="E17" s="73"/>
      <c r="F17" s="140"/>
      <c r="G17" s="40"/>
      <c r="H17" s="55"/>
      <c r="I17" s="73"/>
      <c r="J17" s="73" t="s">
        <v>414</v>
      </c>
      <c r="K17" s="60" t="s">
        <v>409</v>
      </c>
      <c r="L17" s="43" t="s">
        <v>299</v>
      </c>
      <c r="M17" s="70">
        <v>620518</v>
      </c>
      <c r="N17" s="70">
        <v>767117</v>
      </c>
      <c r="O17" s="55">
        <v>110</v>
      </c>
      <c r="P17" s="43"/>
      <c r="Q17" s="43"/>
      <c r="R17" s="43"/>
    </row>
    <row r="18" spans="1:18" x14ac:dyDescent="0.25">
      <c r="A18" s="421"/>
      <c r="B18" s="424"/>
      <c r="C18" s="124"/>
      <c r="D18" s="150"/>
      <c r="E18" s="124"/>
      <c r="F18" s="124"/>
      <c r="G18" s="124"/>
      <c r="H18" s="20"/>
      <c r="I18" s="20"/>
      <c r="J18" s="73"/>
      <c r="K18" s="60" t="s">
        <v>411</v>
      </c>
      <c r="L18" s="43" t="s">
        <v>299</v>
      </c>
      <c r="M18" s="124"/>
      <c r="N18" s="124"/>
      <c r="O18" s="55"/>
      <c r="P18" s="124"/>
      <c r="Q18" s="20"/>
      <c r="R18" s="60"/>
    </row>
    <row r="19" spans="1:18" ht="66" x14ac:dyDescent="0.25">
      <c r="A19" s="421"/>
      <c r="B19" s="424"/>
      <c r="C19" s="124"/>
      <c r="D19" s="150"/>
      <c r="E19" s="124"/>
      <c r="F19" s="124"/>
      <c r="G19" s="124"/>
      <c r="H19" s="124"/>
      <c r="I19" s="124"/>
      <c r="J19" s="73" t="s">
        <v>415</v>
      </c>
      <c r="K19" s="60" t="s">
        <v>412</v>
      </c>
      <c r="L19" s="43" t="s">
        <v>299</v>
      </c>
      <c r="M19" s="70">
        <v>6924</v>
      </c>
      <c r="N19" s="70">
        <v>19950</v>
      </c>
      <c r="O19" s="55">
        <v>110</v>
      </c>
      <c r="P19" s="124"/>
      <c r="Q19" s="124"/>
      <c r="R19" s="60"/>
    </row>
    <row r="20" spans="1:18" x14ac:dyDescent="0.25">
      <c r="A20" s="421"/>
      <c r="B20" s="424"/>
      <c r="C20" s="387"/>
      <c r="D20" s="387"/>
      <c r="E20" s="387"/>
      <c r="F20" s="387"/>
      <c r="G20" s="387"/>
      <c r="H20" s="387"/>
      <c r="I20" s="387"/>
      <c r="J20" s="73" t="s">
        <v>416</v>
      </c>
      <c r="K20" s="60" t="s">
        <v>409</v>
      </c>
      <c r="L20" s="43" t="s">
        <v>299</v>
      </c>
      <c r="M20" s="70">
        <v>3324</v>
      </c>
      <c r="N20" s="70">
        <v>11607</v>
      </c>
      <c r="O20" s="55">
        <v>110</v>
      </c>
      <c r="P20" s="387"/>
      <c r="Q20" s="387"/>
      <c r="R20" s="60"/>
    </row>
    <row r="21" spans="1:18" ht="33" x14ac:dyDescent="0.25">
      <c r="A21" s="421"/>
      <c r="B21" s="424"/>
      <c r="C21" s="387"/>
      <c r="D21" s="387"/>
      <c r="E21" s="387"/>
      <c r="F21" s="387"/>
      <c r="G21" s="387"/>
      <c r="H21" s="387"/>
      <c r="I21" s="387"/>
      <c r="J21" s="73" t="s">
        <v>9</v>
      </c>
      <c r="K21" s="60" t="s">
        <v>413</v>
      </c>
      <c r="L21" s="43" t="s">
        <v>299</v>
      </c>
      <c r="M21" s="70">
        <v>186948</v>
      </c>
      <c r="N21" s="70">
        <v>186197</v>
      </c>
      <c r="O21" s="55">
        <f>N21/M21*100</f>
        <v>99.598284014806254</v>
      </c>
      <c r="P21" s="387"/>
      <c r="Q21" s="387"/>
      <c r="R21" s="60"/>
    </row>
    <row r="22" spans="1:18" x14ac:dyDescent="0.25">
      <c r="A22" s="421"/>
      <c r="B22" s="424"/>
      <c r="C22" s="387"/>
      <c r="D22" s="387"/>
      <c r="E22" s="387"/>
      <c r="F22" s="387"/>
      <c r="G22" s="387"/>
      <c r="H22" s="387"/>
      <c r="I22" s="387"/>
      <c r="J22" s="73" t="s">
        <v>417</v>
      </c>
      <c r="K22" s="60" t="s">
        <v>409</v>
      </c>
      <c r="L22" s="43" t="s">
        <v>299</v>
      </c>
      <c r="M22" s="70">
        <v>128699</v>
      </c>
      <c r="N22" s="70">
        <v>124996</v>
      </c>
      <c r="O22" s="55">
        <f t="shared" ref="O22" si="0">N22/M22*100</f>
        <v>97.122743766462833</v>
      </c>
      <c r="P22" s="387"/>
      <c r="Q22" s="387"/>
      <c r="R22" s="60"/>
    </row>
    <row r="23" spans="1:18" ht="33" x14ac:dyDescent="0.25">
      <c r="A23" s="421"/>
      <c r="B23" s="424"/>
      <c r="C23" s="387" t="s">
        <v>13</v>
      </c>
      <c r="D23" s="139" t="s">
        <v>588</v>
      </c>
      <c r="E23" s="387"/>
      <c r="F23" s="387"/>
      <c r="G23" s="387"/>
      <c r="H23" s="42">
        <f>(H24+H25+H26)/3</f>
        <v>100</v>
      </c>
      <c r="I23" s="8">
        <f>H23</f>
        <v>100</v>
      </c>
      <c r="J23" s="387" t="str">
        <f>C23</f>
        <v>II</v>
      </c>
      <c r="K23" s="54" t="str">
        <f>D23</f>
        <v>Производство и распространение телепрограмм</v>
      </c>
      <c r="L23" s="392"/>
      <c r="M23" s="43"/>
      <c r="N23" s="43"/>
      <c r="O23" s="42">
        <f>O24</f>
        <v>110</v>
      </c>
      <c r="P23" s="42">
        <f>O23</f>
        <v>110</v>
      </c>
      <c r="Q23" s="128">
        <f>(I23+P23)/2</f>
        <v>105</v>
      </c>
      <c r="R23" s="414"/>
    </row>
    <row r="24" spans="1:18" ht="49.5" x14ac:dyDescent="0.25">
      <c r="A24" s="421"/>
      <c r="B24" s="424"/>
      <c r="C24" s="73" t="s">
        <v>14</v>
      </c>
      <c r="D24" s="60" t="s">
        <v>589</v>
      </c>
      <c r="E24" s="73" t="s">
        <v>590</v>
      </c>
      <c r="F24" s="31">
        <v>1</v>
      </c>
      <c r="G24" s="31">
        <v>1</v>
      </c>
      <c r="H24" s="55">
        <v>100</v>
      </c>
      <c r="I24" s="73"/>
      <c r="J24" s="73" t="str">
        <f>C24</f>
        <v>2.1.</v>
      </c>
      <c r="K24" s="417" t="s">
        <v>591</v>
      </c>
      <c r="L24" s="14" t="s">
        <v>592</v>
      </c>
      <c r="M24" s="14">
        <v>116.8</v>
      </c>
      <c r="N24" s="14">
        <v>181.9</v>
      </c>
      <c r="O24" s="55">
        <v>110</v>
      </c>
      <c r="P24" s="325"/>
      <c r="Q24" s="60"/>
      <c r="R24" s="414"/>
    </row>
    <row r="25" spans="1:18" ht="49.5" x14ac:dyDescent="0.25">
      <c r="A25" s="421"/>
      <c r="B25" s="424"/>
      <c r="C25" s="73" t="s">
        <v>15</v>
      </c>
      <c r="D25" s="60" t="s">
        <v>593</v>
      </c>
      <c r="E25" s="73" t="s">
        <v>592</v>
      </c>
      <c r="F25" s="141">
        <v>24</v>
      </c>
      <c r="G25" s="141">
        <v>24</v>
      </c>
      <c r="H25" s="55">
        <v>100</v>
      </c>
      <c r="I25" s="73"/>
      <c r="J25" s="73"/>
      <c r="K25" s="60"/>
      <c r="L25" s="43"/>
      <c r="M25" s="70"/>
      <c r="N25" s="70"/>
      <c r="O25" s="55"/>
      <c r="P25" s="43"/>
      <c r="Q25" s="414"/>
      <c r="R25" s="414"/>
    </row>
    <row r="26" spans="1:18" ht="66" x14ac:dyDescent="0.25">
      <c r="A26" s="422"/>
      <c r="B26" s="425"/>
      <c r="C26" s="73" t="s">
        <v>41</v>
      </c>
      <c r="D26" s="60" t="s">
        <v>594</v>
      </c>
      <c r="E26" s="73" t="s">
        <v>590</v>
      </c>
      <c r="F26" s="31">
        <v>1</v>
      </c>
      <c r="G26" s="31">
        <v>1</v>
      </c>
      <c r="H26" s="55">
        <v>100</v>
      </c>
      <c r="I26" s="73"/>
      <c r="J26" s="73"/>
      <c r="K26" s="60"/>
      <c r="L26" s="43"/>
      <c r="M26" s="70"/>
      <c r="N26" s="70"/>
      <c r="O26" s="55"/>
      <c r="P26" s="43"/>
      <c r="Q26" s="414"/>
      <c r="R26" s="414"/>
    </row>
  </sheetData>
  <mergeCells count="13">
    <mergeCell ref="Q9:R9"/>
    <mergeCell ref="A12:A26"/>
    <mergeCell ref="B12:B26"/>
    <mergeCell ref="B2:Q2"/>
    <mergeCell ref="B3:Q3"/>
    <mergeCell ref="B4:Q4"/>
    <mergeCell ref="B5:Q5"/>
    <mergeCell ref="B6:Q6"/>
    <mergeCell ref="A8:A10"/>
    <mergeCell ref="B8:B10"/>
    <mergeCell ref="D8:R8"/>
    <mergeCell ref="D9:I9"/>
    <mergeCell ref="J9:P9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fitToHeight="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R21"/>
  <sheetViews>
    <sheetView view="pageBreakPreview" zoomScale="65" zoomScaleNormal="100" zoomScaleSheetLayoutView="65" workbookViewId="0">
      <selection activeCell="Q12" sqref="Q12"/>
    </sheetView>
  </sheetViews>
  <sheetFormatPr defaultRowHeight="15" x14ac:dyDescent="0.25"/>
  <cols>
    <col min="2" max="2" width="36.28515625" style="133" customWidth="1"/>
    <col min="3" max="3" width="9.140625" style="133"/>
    <col min="4" max="4" width="38.140625" style="134" customWidth="1"/>
    <col min="5" max="7" width="12.5703125" style="133" customWidth="1"/>
    <col min="8" max="8" width="15.42578125" style="133" customWidth="1"/>
    <col min="9" max="10" width="12.5703125" style="133" customWidth="1"/>
    <col min="11" max="11" width="40.7109375" style="134" customWidth="1"/>
    <col min="12" max="12" width="17.85546875" style="133" customWidth="1"/>
    <col min="13" max="14" width="21" style="133" customWidth="1"/>
    <col min="15" max="15" width="12.5703125" style="133" customWidth="1"/>
    <col min="16" max="16" width="18.42578125" style="133" customWidth="1"/>
    <col min="17" max="17" width="12.5703125" style="133" customWidth="1"/>
    <col min="18" max="18" width="19.7109375" style="133" customWidth="1"/>
  </cols>
  <sheetData>
    <row r="1" spans="1:18" ht="18.75" x14ac:dyDescent="0.25">
      <c r="B1" s="1"/>
      <c r="C1" s="1"/>
      <c r="D1" s="44"/>
      <c r="E1" s="7"/>
      <c r="F1" s="6"/>
      <c r="G1" s="6"/>
      <c r="H1" s="6"/>
      <c r="I1" s="1"/>
      <c r="J1" s="1"/>
      <c r="K1" s="44"/>
      <c r="L1" s="1"/>
      <c r="M1" s="1"/>
      <c r="N1" s="1"/>
      <c r="O1" s="1"/>
      <c r="P1" s="1"/>
      <c r="Q1" s="1"/>
      <c r="R1" s="1"/>
    </row>
    <row r="2" spans="1:18" ht="20.25" x14ac:dyDescent="0.25">
      <c r="B2" s="431" t="s">
        <v>0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1"/>
    </row>
    <row r="3" spans="1:18" ht="20.25" x14ac:dyDescent="0.25">
      <c r="B3" s="431" t="s">
        <v>324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1"/>
    </row>
    <row r="4" spans="1:18" ht="20.25" x14ac:dyDescent="0.25">
      <c r="B4" s="432" t="s">
        <v>75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1"/>
    </row>
    <row r="5" spans="1:18" ht="16.5" x14ac:dyDescent="0.25">
      <c r="B5" s="428" t="s">
        <v>35</v>
      </c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118"/>
    </row>
    <row r="6" spans="1:18" ht="20.25" x14ac:dyDescent="0.25">
      <c r="B6" s="431" t="s">
        <v>581</v>
      </c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1"/>
    </row>
    <row r="7" spans="1:18" ht="16.5" x14ac:dyDescent="0.25">
      <c r="B7" s="117"/>
      <c r="C7" s="117"/>
      <c r="D7" s="45"/>
      <c r="E7" s="117"/>
      <c r="F7" s="117"/>
      <c r="G7" s="117"/>
      <c r="H7" s="117"/>
      <c r="I7" s="117"/>
      <c r="J7" s="117"/>
      <c r="K7" s="45"/>
      <c r="L7" s="117"/>
      <c r="M7" s="117"/>
      <c r="N7" s="117"/>
      <c r="O7" s="117"/>
      <c r="P7" s="117"/>
      <c r="Q7" s="117"/>
      <c r="R7" s="1"/>
    </row>
    <row r="8" spans="1:18" ht="16.5" x14ac:dyDescent="0.25">
      <c r="A8" s="418" t="s">
        <v>1</v>
      </c>
      <c r="B8" s="418" t="s">
        <v>1</v>
      </c>
      <c r="C8" s="113"/>
      <c r="D8" s="418" t="s">
        <v>2</v>
      </c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33"/>
      <c r="R8" s="433"/>
    </row>
    <row r="9" spans="1:18" ht="16.5" x14ac:dyDescent="0.25">
      <c r="A9" s="418"/>
      <c r="B9" s="418"/>
      <c r="C9" s="113"/>
      <c r="D9" s="418" t="s">
        <v>73</v>
      </c>
      <c r="E9" s="418"/>
      <c r="F9" s="418"/>
      <c r="G9" s="418"/>
      <c r="H9" s="418"/>
      <c r="I9" s="418"/>
      <c r="J9" s="418" t="s">
        <v>74</v>
      </c>
      <c r="K9" s="434"/>
      <c r="L9" s="434"/>
      <c r="M9" s="434"/>
      <c r="N9" s="434"/>
      <c r="O9" s="434"/>
      <c r="P9" s="434"/>
      <c r="Q9" s="418" t="s">
        <v>26</v>
      </c>
      <c r="R9" s="433"/>
    </row>
    <row r="10" spans="1:18" ht="33" x14ac:dyDescent="0.25">
      <c r="A10" s="430"/>
      <c r="B10" s="430"/>
      <c r="C10" s="115" t="s">
        <v>1</v>
      </c>
      <c r="D10" s="90" t="s">
        <v>5</v>
      </c>
      <c r="E10" s="91" t="s">
        <v>11</v>
      </c>
      <c r="F10" s="92" t="s">
        <v>17</v>
      </c>
      <c r="G10" s="92" t="s">
        <v>18</v>
      </c>
      <c r="H10" s="92" t="s">
        <v>19</v>
      </c>
      <c r="I10" s="92" t="s">
        <v>20</v>
      </c>
      <c r="J10" s="115" t="s">
        <v>1</v>
      </c>
      <c r="K10" s="90" t="s">
        <v>5</v>
      </c>
      <c r="L10" s="91" t="s">
        <v>11</v>
      </c>
      <c r="M10" s="92" t="s">
        <v>21</v>
      </c>
      <c r="N10" s="92" t="s">
        <v>22</v>
      </c>
      <c r="O10" s="92" t="s">
        <v>24</v>
      </c>
      <c r="P10" s="92" t="s">
        <v>23</v>
      </c>
      <c r="Q10" s="92" t="s">
        <v>25</v>
      </c>
      <c r="R10" s="115" t="s">
        <v>16</v>
      </c>
    </row>
    <row r="11" spans="1:18" s="105" customFormat="1" ht="12.75" customHeight="1" x14ac:dyDescent="0.25">
      <c r="A11" s="94">
        <v>1</v>
      </c>
      <c r="B11" s="98">
        <v>2</v>
      </c>
      <c r="C11" s="104">
        <v>3</v>
      </c>
      <c r="D11" s="77">
        <v>4</v>
      </c>
      <c r="E11" s="94">
        <v>5</v>
      </c>
      <c r="F11" s="98">
        <v>6</v>
      </c>
      <c r="G11" s="98">
        <v>7</v>
      </c>
      <c r="H11" s="98">
        <v>8</v>
      </c>
      <c r="I11" s="94">
        <v>9</v>
      </c>
      <c r="J11" s="98">
        <v>10</v>
      </c>
      <c r="K11" s="98">
        <v>11</v>
      </c>
      <c r="L11" s="94">
        <v>12</v>
      </c>
      <c r="M11" s="98">
        <v>13</v>
      </c>
      <c r="N11" s="98">
        <v>14</v>
      </c>
      <c r="O11" s="94">
        <v>15</v>
      </c>
      <c r="P11" s="98">
        <v>16</v>
      </c>
      <c r="Q11" s="98">
        <v>17</v>
      </c>
      <c r="R11" s="98">
        <v>18</v>
      </c>
    </row>
    <row r="12" spans="1:18" ht="38.25" customHeight="1" x14ac:dyDescent="0.25">
      <c r="A12" s="420" t="s">
        <v>70</v>
      </c>
      <c r="B12" s="423" t="s">
        <v>305</v>
      </c>
      <c r="C12" s="121"/>
      <c r="D12" s="47" t="s">
        <v>6</v>
      </c>
      <c r="E12" s="121"/>
      <c r="F12" s="121"/>
      <c r="G12" s="121"/>
      <c r="H12" s="9">
        <f>(H13+H16)/2</f>
        <v>98.51</v>
      </c>
      <c r="I12" s="9">
        <f>H12</f>
        <v>98.51</v>
      </c>
      <c r="J12" s="68"/>
      <c r="K12" s="47" t="s">
        <v>6</v>
      </c>
      <c r="L12" s="68"/>
      <c r="M12" s="68"/>
      <c r="N12" s="68"/>
      <c r="O12" s="9">
        <f>(O13+O16)/2</f>
        <v>87.058813547751726</v>
      </c>
      <c r="P12" s="9">
        <f>O12</f>
        <v>87.058813547751726</v>
      </c>
      <c r="Q12" s="9">
        <f>(I12+P12)/2</f>
        <v>92.784406773875872</v>
      </c>
      <c r="R12" s="384" t="s">
        <v>490</v>
      </c>
    </row>
    <row r="13" spans="1:18" ht="99" customHeight="1" x14ac:dyDescent="0.25">
      <c r="A13" s="421"/>
      <c r="B13" s="424"/>
      <c r="C13" s="113" t="s">
        <v>12</v>
      </c>
      <c r="D13" s="3" t="s">
        <v>297</v>
      </c>
      <c r="E13" s="113"/>
      <c r="F13" s="113"/>
      <c r="G13" s="113"/>
      <c r="H13" s="42">
        <f>(H14+H15)/2</f>
        <v>97.02000000000001</v>
      </c>
      <c r="I13" s="8">
        <f>H13</f>
        <v>97.02000000000001</v>
      </c>
      <c r="J13" s="113" t="str">
        <f>C13</f>
        <v>I</v>
      </c>
      <c r="K13" s="3" t="str">
        <f>D13</f>
        <v>Организация   и   осуществление   транспортного   обслуживания должностных   лиц,  государственных  органов  и  государственных  учреждений</v>
      </c>
      <c r="L13" s="73"/>
      <c r="M13" s="15"/>
      <c r="N13" s="15"/>
      <c r="O13" s="42">
        <f>O14</f>
        <v>94.042325217714449</v>
      </c>
      <c r="P13" s="128">
        <f>O13</f>
        <v>94.042325217714449</v>
      </c>
      <c r="Q13" s="128">
        <f>(I13+P13)/2</f>
        <v>95.53116260885723</v>
      </c>
      <c r="R13" s="144"/>
    </row>
    <row r="14" spans="1:18" ht="56.25" customHeight="1" x14ac:dyDescent="0.25">
      <c r="A14" s="421"/>
      <c r="B14" s="424"/>
      <c r="C14" s="73" t="s">
        <v>7</v>
      </c>
      <c r="D14" s="2" t="s">
        <v>298</v>
      </c>
      <c r="E14" s="73" t="s">
        <v>27</v>
      </c>
      <c r="F14" s="73">
        <v>100</v>
      </c>
      <c r="G14" s="73">
        <v>94.04</v>
      </c>
      <c r="H14" s="55">
        <f>G14/F14*100</f>
        <v>94.04</v>
      </c>
      <c r="I14" s="73"/>
      <c r="J14" s="73" t="s">
        <v>7</v>
      </c>
      <c r="K14" s="2" t="s">
        <v>300</v>
      </c>
      <c r="L14" s="73" t="s">
        <v>290</v>
      </c>
      <c r="M14" s="18">
        <v>265054.75</v>
      </c>
      <c r="N14" s="18">
        <v>249263.65</v>
      </c>
      <c r="O14" s="55">
        <f>N14/M14*100</f>
        <v>94.042325217714449</v>
      </c>
      <c r="P14" s="138"/>
      <c r="Q14" s="43"/>
      <c r="R14" s="17"/>
    </row>
    <row r="15" spans="1:18" ht="74.25" customHeight="1" x14ac:dyDescent="0.25">
      <c r="A15" s="421"/>
      <c r="B15" s="424"/>
      <c r="C15" s="73" t="s">
        <v>8</v>
      </c>
      <c r="D15" s="2" t="s">
        <v>28</v>
      </c>
      <c r="E15" s="73" t="s">
        <v>299</v>
      </c>
      <c r="F15" s="73">
        <v>0</v>
      </c>
      <c r="G15" s="73">
        <v>0</v>
      </c>
      <c r="H15" s="55">
        <v>100</v>
      </c>
      <c r="I15" s="73"/>
      <c r="J15" s="73"/>
      <c r="K15" s="50"/>
      <c r="L15" s="73"/>
      <c r="M15" s="19"/>
      <c r="N15" s="19"/>
      <c r="O15" s="55"/>
      <c r="P15" s="138"/>
      <c r="Q15" s="43"/>
      <c r="R15" s="17"/>
    </row>
    <row r="16" spans="1:18" ht="61.5" customHeight="1" x14ac:dyDescent="0.25">
      <c r="A16" s="421"/>
      <c r="B16" s="424"/>
      <c r="C16" s="113" t="s">
        <v>13</v>
      </c>
      <c r="D16" s="3" t="s">
        <v>432</v>
      </c>
      <c r="E16" s="113"/>
      <c r="F16" s="113"/>
      <c r="G16" s="113"/>
      <c r="H16" s="42">
        <f>(H17+H18+H19)/3</f>
        <v>100</v>
      </c>
      <c r="I16" s="8">
        <f>H16</f>
        <v>100</v>
      </c>
      <c r="J16" s="113" t="s">
        <v>13</v>
      </c>
      <c r="K16" s="3" t="str">
        <f>D16</f>
        <v>Уборка территории и аналогичная деятельность</v>
      </c>
      <c r="L16" s="73"/>
      <c r="M16" s="18"/>
      <c r="N16" s="18"/>
      <c r="O16" s="42">
        <f>O17</f>
        <v>80.075301877789002</v>
      </c>
      <c r="P16" s="128">
        <f>O16</f>
        <v>80.075301877789002</v>
      </c>
      <c r="Q16" s="128">
        <f>(I16+P16)/2</f>
        <v>90.037650938894501</v>
      </c>
      <c r="R16" s="113"/>
    </row>
    <row r="17" spans="1:18" ht="53.25" customHeight="1" x14ac:dyDescent="0.25">
      <c r="A17" s="421"/>
      <c r="B17" s="424"/>
      <c r="C17" s="73" t="s">
        <v>14</v>
      </c>
      <c r="D17" s="2" t="s">
        <v>301</v>
      </c>
      <c r="E17" s="73" t="s">
        <v>27</v>
      </c>
      <c r="F17" s="73" t="s">
        <v>433</v>
      </c>
      <c r="G17" s="73">
        <v>80.08</v>
      </c>
      <c r="H17" s="55">
        <v>100</v>
      </c>
      <c r="I17" s="73"/>
      <c r="J17" s="73" t="s">
        <v>14</v>
      </c>
      <c r="K17" s="2" t="s">
        <v>303</v>
      </c>
      <c r="L17" s="73" t="s">
        <v>304</v>
      </c>
      <c r="M17" s="18">
        <v>14044922</v>
      </c>
      <c r="N17" s="18">
        <v>11246513.689999999</v>
      </c>
      <c r="O17" s="55">
        <f t="shared" ref="O17" si="0">N17/M17*100</f>
        <v>80.075301877789002</v>
      </c>
      <c r="P17" s="138"/>
      <c r="Q17" s="43"/>
      <c r="R17" s="17"/>
    </row>
    <row r="18" spans="1:18" ht="72" customHeight="1" x14ac:dyDescent="0.25">
      <c r="A18" s="421"/>
      <c r="B18" s="424"/>
      <c r="C18" s="73" t="s">
        <v>15</v>
      </c>
      <c r="D18" s="2" t="s">
        <v>302</v>
      </c>
      <c r="E18" s="14" t="s">
        <v>27</v>
      </c>
      <c r="F18" s="73" t="s">
        <v>434</v>
      </c>
      <c r="G18" s="73">
        <v>40.22</v>
      </c>
      <c r="H18" s="55">
        <v>100</v>
      </c>
      <c r="I18" s="73"/>
      <c r="J18" s="73"/>
      <c r="K18" s="2"/>
      <c r="L18" s="73"/>
      <c r="M18" s="18"/>
      <c r="N18" s="18"/>
      <c r="O18" s="55"/>
      <c r="P18" s="138"/>
      <c r="Q18" s="43"/>
      <c r="R18" s="17"/>
    </row>
    <row r="19" spans="1:18" ht="83.25" customHeight="1" x14ac:dyDescent="0.25">
      <c r="A19" s="421"/>
      <c r="B19" s="424"/>
      <c r="C19" s="13" t="s">
        <v>29</v>
      </c>
      <c r="D19" s="48" t="s">
        <v>28</v>
      </c>
      <c r="E19" s="13" t="s">
        <v>299</v>
      </c>
      <c r="F19" s="13">
        <v>0</v>
      </c>
      <c r="G19" s="13">
        <v>0</v>
      </c>
      <c r="H19" s="55">
        <v>100</v>
      </c>
      <c r="I19" s="73"/>
      <c r="J19" s="73"/>
      <c r="K19" s="50"/>
      <c r="L19" s="43"/>
      <c r="M19" s="19"/>
      <c r="N19" s="19"/>
      <c r="O19" s="55"/>
      <c r="P19" s="138"/>
      <c r="Q19" s="43"/>
      <c r="R19" s="17"/>
    </row>
    <row r="20" spans="1:18" x14ac:dyDescent="0.25">
      <c r="B20" s="129"/>
      <c r="C20" s="130"/>
      <c r="D20" s="131"/>
      <c r="E20" s="130"/>
      <c r="F20" s="130"/>
      <c r="G20" s="130"/>
      <c r="H20" s="132"/>
      <c r="I20" s="132"/>
      <c r="J20" s="130"/>
      <c r="K20" s="131"/>
      <c r="L20" s="130"/>
      <c r="M20" s="130"/>
      <c r="N20" s="130"/>
      <c r="O20" s="132"/>
      <c r="P20" s="130"/>
      <c r="Q20" s="132"/>
      <c r="R20" s="130"/>
    </row>
    <row r="21" spans="1:18" x14ac:dyDescent="0.25">
      <c r="B21" s="129"/>
      <c r="C21" s="130"/>
      <c r="D21" s="131"/>
      <c r="E21" s="130"/>
      <c r="F21" s="130"/>
      <c r="G21" s="130"/>
      <c r="H21" s="130"/>
      <c r="I21" s="130"/>
      <c r="J21" s="130"/>
      <c r="K21" s="131"/>
      <c r="L21" s="130"/>
      <c r="M21" s="130"/>
      <c r="N21" s="130"/>
      <c r="O21" s="132"/>
      <c r="P21" s="130"/>
      <c r="Q21" s="130"/>
      <c r="R21" s="130"/>
    </row>
  </sheetData>
  <customSheetViews>
    <customSheetView guid="{C9F1CD8B-88B9-4DAE-A4BC-66122758B494}" scale="65" showPageBreaks="1" fitToPage="1" printArea="1" view="pageBreakPreview">
      <selection activeCell="V13" sqref="V13"/>
      <pageMargins left="0.11811023622047245" right="0.31496062992125984" top="0.35433070866141736" bottom="0.15748031496062992" header="0.31496062992125984" footer="0.31496062992125984"/>
      <printOptions horizontalCentered="1"/>
      <pageSetup paperSize="9" scale="42" fitToHeight="0" orientation="landscape" horizontalDpi="4294967294" verticalDpi="4294967294" r:id="rId1"/>
    </customSheetView>
    <customSheetView guid="{BF2E1CD2-29A2-4222-9DA3-D4919BDF686E}" scale="65" showPageBreaks="1" fitToPage="1" printArea="1" view="pageBreakPreview">
      <selection activeCell="K15" sqref="K15"/>
      <pageMargins left="0.11811023622047245" right="0.31496062992125984" top="0.35433070866141736" bottom="0.15748031496062992" header="0.31496062992125984" footer="0.31496062992125984"/>
      <printOptions horizontalCentered="1"/>
      <pageSetup paperSize="9" scale="42" fitToHeight="0" orientation="landscape" horizontalDpi="4294967294" verticalDpi="4294967294" r:id="rId2"/>
    </customSheetView>
    <customSheetView guid="{A84849BF-FC0F-466E-A1F7-E2020CC4114A}" scale="65" showPageBreaks="1" fitToPage="1" printArea="1" view="pageBreakPreview">
      <selection activeCell="K19" sqref="K19"/>
      <pageMargins left="0.11811023622047245" right="0.31496062992125984" top="0.35433070866141736" bottom="0.15748031496062992" header="0.31496062992125984" footer="0.31496062992125984"/>
      <printOptions horizontalCentered="1"/>
      <pageSetup paperSize="9" scale="42" fitToHeight="0" orientation="landscape" horizontalDpi="4294967294" verticalDpi="4294967294" r:id="rId3"/>
    </customSheetView>
    <customSheetView guid="{5091A97D-793B-47DE-B525-A249A8001771}" scale="65" showPageBreaks="1" fitToPage="1" printArea="1" view="pageBreakPreview">
      <selection activeCell="Q12" sqref="Q12"/>
      <pageMargins left="0.11811023622047245" right="0.31496062992125984" top="0.35433070866141736" bottom="0.15748031496062992" header="0.31496062992125984" footer="0.31496062992125984"/>
      <printOptions horizontalCentered="1"/>
      <pageSetup paperSize="9" scale="42" fitToHeight="0" orientation="landscape" horizontalDpi="4294967294" verticalDpi="4294967294" r:id="rId4"/>
    </customSheetView>
    <customSheetView guid="{F0AC7664-7833-44DD-99FD-120A3923E500}" scale="65" showPageBreaks="1" fitToPage="1" printArea="1" view="pageBreakPreview">
      <selection activeCell="K15" sqref="K15"/>
      <pageMargins left="0.11811023622047245" right="0.31496062992125984" top="0.35433070866141736" bottom="0.15748031496062992" header="0.31496062992125984" footer="0.31496062992125984"/>
      <printOptions horizontalCentered="1"/>
      <pageSetup paperSize="9" scale="38" fitToHeight="0" orientation="landscape" horizontalDpi="4294967294" verticalDpi="4294967294" r:id="rId5"/>
    </customSheetView>
    <customSheetView guid="{2D6C5878-5CA0-47B0-A1F6-4B79C0A506DE}" scale="65" showPageBreaks="1" fitToPage="1" printArea="1" view="pageBreakPreview">
      <selection activeCell="K15" sqref="K15"/>
      <pageMargins left="0.11811023622047245" right="0.31496062992125984" top="0.35433070866141736" bottom="0.15748031496062992" header="0.31496062992125984" footer="0.31496062992125984"/>
      <printOptions horizontalCentered="1"/>
      <pageSetup paperSize="9" scale="38" fitToHeight="0" orientation="landscape" horizontalDpi="4294967294" verticalDpi="4294967294" r:id="rId6"/>
    </customSheetView>
    <customSheetView guid="{FB9F6257-6C04-42F3-9B20-CD739CE2F0C0}" scale="65" showPageBreaks="1" fitToPage="1" view="pageBreakPreview">
      <selection activeCell="P1" sqref="P1:P1048576"/>
      <pageMargins left="0.11811023622047245" right="0.31496062992125984" top="0.35433070866141736" bottom="0.15748031496062992" header="0.31496062992125984" footer="0.31496062992125984"/>
      <printOptions horizontalCentered="1"/>
      <pageSetup paperSize="9" scale="42" fitToHeight="0" orientation="landscape" horizontalDpi="4294967294" verticalDpi="4294967294" r:id="rId7"/>
    </customSheetView>
  </customSheetViews>
  <mergeCells count="13">
    <mergeCell ref="A12:A19"/>
    <mergeCell ref="B12:B19"/>
    <mergeCell ref="A8:A10"/>
    <mergeCell ref="B6:Q6"/>
    <mergeCell ref="B2:Q2"/>
    <mergeCell ref="B3:Q3"/>
    <mergeCell ref="B4:Q4"/>
    <mergeCell ref="B5:Q5"/>
    <mergeCell ref="B8:B10"/>
    <mergeCell ref="D8:R8"/>
    <mergeCell ref="D9:I9"/>
    <mergeCell ref="J9:P9"/>
    <mergeCell ref="Q9:R9"/>
  </mergeCells>
  <printOptions horizontalCentered="1"/>
  <pageMargins left="0.11811023622047245" right="0.31496062992125984" top="0.35433070866141736" bottom="0.15748031496062992" header="0.31496062992125984" footer="0.31496062992125984"/>
  <pageSetup paperSize="9" scale="43" fitToHeight="0" orientation="landscape" horizontalDpi="4294967294" verticalDpi="4294967294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44"/>
  <sheetViews>
    <sheetView view="pageBreakPreview" zoomScale="60" zoomScaleNormal="100" zoomScaleSheetLayoutView="5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L59" sqref="L59"/>
    </sheetView>
  </sheetViews>
  <sheetFormatPr defaultRowHeight="16.5" x14ac:dyDescent="0.25"/>
  <cols>
    <col min="1" max="1" width="9.140625" style="65"/>
    <col min="2" max="2" width="36.28515625" style="63" customWidth="1"/>
    <col min="3" max="3" width="9.140625" style="63"/>
    <col min="4" max="4" width="38.140625" style="64" customWidth="1"/>
    <col min="5" max="5" width="18.85546875" style="63" customWidth="1"/>
    <col min="6" max="6" width="22.28515625" style="63" customWidth="1"/>
    <col min="7" max="7" width="12.5703125" style="63" customWidth="1"/>
    <col min="8" max="8" width="17.7109375" style="63" customWidth="1"/>
    <col min="9" max="9" width="15.42578125" style="63" customWidth="1"/>
    <col min="10" max="10" width="12.5703125" style="63" customWidth="1"/>
    <col min="11" max="11" width="40.7109375" style="64" customWidth="1"/>
    <col min="12" max="12" width="16.5703125" style="63" customWidth="1"/>
    <col min="13" max="14" width="21" style="63" customWidth="1"/>
    <col min="15" max="15" width="12.5703125" style="63" customWidth="1"/>
    <col min="16" max="16" width="18.42578125" style="63" customWidth="1"/>
    <col min="17" max="17" width="25.28515625" style="63" customWidth="1"/>
    <col min="18" max="18" width="33.5703125" style="63" customWidth="1"/>
  </cols>
  <sheetData>
    <row r="1" spans="1:18" x14ac:dyDescent="0.25">
      <c r="B1" s="56"/>
      <c r="C1" s="56"/>
      <c r="D1" s="57"/>
      <c r="E1" s="114"/>
      <c r="F1" s="58"/>
      <c r="G1" s="58"/>
      <c r="H1" s="58"/>
      <c r="I1" s="56"/>
      <c r="J1" s="56"/>
      <c r="K1" s="57"/>
      <c r="L1" s="56"/>
      <c r="M1" s="56"/>
      <c r="N1" s="56"/>
      <c r="O1" s="56"/>
      <c r="P1" s="56"/>
      <c r="Q1" s="56"/>
      <c r="R1" s="56"/>
    </row>
    <row r="2" spans="1:18" ht="20.25" x14ac:dyDescent="0.25">
      <c r="B2" s="431" t="s">
        <v>0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56"/>
    </row>
    <row r="3" spans="1:18" ht="20.25" customHeight="1" x14ac:dyDescent="0.25">
      <c r="B3" s="431" t="s">
        <v>325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56"/>
    </row>
    <row r="4" spans="1:18" ht="24" customHeight="1" x14ac:dyDescent="0.25">
      <c r="B4" s="432" t="s">
        <v>77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56"/>
    </row>
    <row r="5" spans="1:18" ht="16.5" customHeight="1" x14ac:dyDescent="0.25">
      <c r="B5" s="428" t="s">
        <v>35</v>
      </c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122"/>
    </row>
    <row r="6" spans="1:18" ht="20.25" x14ac:dyDescent="0.25">
      <c r="B6" s="431" t="s">
        <v>537</v>
      </c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56"/>
    </row>
    <row r="7" spans="1:18" x14ac:dyDescent="0.25">
      <c r="B7" s="117"/>
      <c r="C7" s="117"/>
      <c r="D7" s="45"/>
      <c r="E7" s="117"/>
      <c r="F7" s="39"/>
      <c r="G7" s="117"/>
      <c r="H7" s="117"/>
      <c r="I7" s="117"/>
      <c r="J7" s="117"/>
      <c r="K7" s="45"/>
      <c r="L7" s="117"/>
      <c r="M7" s="117"/>
      <c r="N7" s="117"/>
      <c r="O7" s="117"/>
      <c r="P7" s="117"/>
      <c r="Q7" s="117"/>
      <c r="R7" s="56"/>
    </row>
    <row r="8" spans="1:18" x14ac:dyDescent="0.25">
      <c r="A8" s="418" t="s">
        <v>1</v>
      </c>
      <c r="B8" s="418" t="s">
        <v>1</v>
      </c>
      <c r="C8" s="113"/>
      <c r="D8" s="418" t="s">
        <v>2</v>
      </c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9"/>
      <c r="R8" s="419"/>
    </row>
    <row r="9" spans="1:18" x14ac:dyDescent="0.25">
      <c r="A9" s="418"/>
      <c r="B9" s="418"/>
      <c r="C9" s="113"/>
      <c r="D9" s="418" t="s">
        <v>73</v>
      </c>
      <c r="E9" s="418"/>
      <c r="F9" s="418"/>
      <c r="G9" s="418"/>
      <c r="H9" s="418"/>
      <c r="I9" s="418"/>
      <c r="J9" s="418" t="s">
        <v>74</v>
      </c>
      <c r="K9" s="429"/>
      <c r="L9" s="429"/>
      <c r="M9" s="429"/>
      <c r="N9" s="429"/>
      <c r="O9" s="429"/>
      <c r="P9" s="429"/>
      <c r="Q9" s="418" t="s">
        <v>26</v>
      </c>
      <c r="R9" s="419"/>
    </row>
    <row r="10" spans="1:18" ht="44.25" customHeight="1" x14ac:dyDescent="0.25">
      <c r="A10" s="430"/>
      <c r="B10" s="418"/>
      <c r="C10" s="113" t="s">
        <v>1</v>
      </c>
      <c r="D10" s="3" t="s">
        <v>5</v>
      </c>
      <c r="E10" s="113" t="s">
        <v>11</v>
      </c>
      <c r="F10" s="59" t="s">
        <v>56</v>
      </c>
      <c r="G10" s="59" t="s">
        <v>57</v>
      </c>
      <c r="H10" s="59" t="s">
        <v>58</v>
      </c>
      <c r="I10" s="59" t="s">
        <v>59</v>
      </c>
      <c r="J10" s="113" t="s">
        <v>1</v>
      </c>
      <c r="K10" s="3" t="s">
        <v>5</v>
      </c>
      <c r="L10" s="113" t="s">
        <v>11</v>
      </c>
      <c r="M10" s="59" t="s">
        <v>60</v>
      </c>
      <c r="N10" s="59" t="s">
        <v>61</v>
      </c>
      <c r="O10" s="59" t="s">
        <v>62</v>
      </c>
      <c r="P10" s="59" t="s">
        <v>63</v>
      </c>
      <c r="Q10" s="59" t="s">
        <v>64</v>
      </c>
      <c r="R10" s="113" t="s">
        <v>16</v>
      </c>
    </row>
    <row r="11" spans="1:18" s="93" customFormat="1" x14ac:dyDescent="0.2">
      <c r="A11" s="135">
        <v>1</v>
      </c>
      <c r="B11" s="73">
        <v>2</v>
      </c>
      <c r="C11" s="73">
        <v>3</v>
      </c>
      <c r="D11" s="135">
        <v>4</v>
      </c>
      <c r="E11" s="73">
        <v>5</v>
      </c>
      <c r="F11" s="73">
        <v>6</v>
      </c>
      <c r="G11" s="73">
        <v>7</v>
      </c>
      <c r="H11" s="73">
        <v>8</v>
      </c>
      <c r="I11" s="73">
        <v>9</v>
      </c>
      <c r="J11" s="73">
        <v>10</v>
      </c>
      <c r="K11" s="73">
        <v>11</v>
      </c>
      <c r="L11" s="73">
        <v>12</v>
      </c>
      <c r="M11" s="73">
        <v>13</v>
      </c>
      <c r="N11" s="73">
        <v>14</v>
      </c>
      <c r="O11" s="73">
        <v>15</v>
      </c>
      <c r="P11" s="73">
        <v>16</v>
      </c>
      <c r="Q11" s="73">
        <v>17</v>
      </c>
      <c r="R11" s="73">
        <v>18</v>
      </c>
    </row>
    <row r="12" spans="1:18" s="34" customFormat="1" ht="42" customHeight="1" x14ac:dyDescent="0.25">
      <c r="A12" s="437" t="s">
        <v>70</v>
      </c>
      <c r="B12" s="438" t="s">
        <v>289</v>
      </c>
      <c r="C12" s="116"/>
      <c r="D12" s="51" t="s">
        <v>6</v>
      </c>
      <c r="E12" s="116"/>
      <c r="F12" s="116"/>
      <c r="G12" s="116"/>
      <c r="H12" s="24">
        <f>(H13+H18+H22+H27+H31+H36)/6</f>
        <v>98.983776734480955</v>
      </c>
      <c r="I12" s="24">
        <f>(I13+I18+I22+I27+I31+I36)/6</f>
        <v>98.983776734480955</v>
      </c>
      <c r="J12" s="22"/>
      <c r="K12" s="51" t="s">
        <v>6</v>
      </c>
      <c r="L12" s="22"/>
      <c r="M12" s="22"/>
      <c r="N12" s="22"/>
      <c r="O12" s="24">
        <f>(O13+O18+O22+O27+O31+O36)/6</f>
        <v>105.99662301293138</v>
      </c>
      <c r="P12" s="24">
        <f>O12</f>
        <v>105.99662301293138</v>
      </c>
      <c r="Q12" s="24">
        <f>(I12+P12)/2</f>
        <v>102.49019987370616</v>
      </c>
      <c r="R12" s="383" t="s">
        <v>490</v>
      </c>
    </row>
    <row r="13" spans="1:18" ht="150.75" customHeight="1" x14ac:dyDescent="0.25">
      <c r="A13" s="437"/>
      <c r="B13" s="438"/>
      <c r="C13" s="113" t="s">
        <v>12</v>
      </c>
      <c r="D13" s="3" t="s">
        <v>538</v>
      </c>
      <c r="E13" s="113"/>
      <c r="F13" s="30"/>
      <c r="G13" s="30"/>
      <c r="H13" s="75">
        <f>(H14+H15+H16)/3</f>
        <v>99.222222222222229</v>
      </c>
      <c r="I13" s="8">
        <f>H13</f>
        <v>99.222222222222229</v>
      </c>
      <c r="J13" s="113" t="str">
        <f>C13</f>
        <v>I</v>
      </c>
      <c r="K13" s="3" t="str">
        <f>D13</f>
        <v>Организация мероприятий, направленных на профилактику асоциального поведения подростков и молодежи, поддержка детей и молодежи, находящейся в социально-опасном положении</v>
      </c>
      <c r="L13" s="73"/>
      <c r="M13" s="15"/>
      <c r="N13" s="15"/>
      <c r="O13" s="75">
        <f>O14</f>
        <v>100</v>
      </c>
      <c r="P13" s="61">
        <f>O13</f>
        <v>100</v>
      </c>
      <c r="Q13" s="42">
        <f>(I13+P13)/2</f>
        <v>99.611111111111114</v>
      </c>
      <c r="R13" s="113"/>
    </row>
    <row r="14" spans="1:18" ht="55.5" customHeight="1" x14ac:dyDescent="0.25">
      <c r="A14" s="437"/>
      <c r="B14" s="438"/>
      <c r="C14" s="25" t="s">
        <v>7</v>
      </c>
      <c r="D14" s="2" t="s">
        <v>492</v>
      </c>
      <c r="E14" s="73" t="s">
        <v>40</v>
      </c>
      <c r="F14" s="15">
        <v>600</v>
      </c>
      <c r="G14" s="31">
        <v>586</v>
      </c>
      <c r="H14" s="76">
        <f>(G14/F14)*100</f>
        <v>97.666666666666671</v>
      </c>
      <c r="I14" s="8"/>
      <c r="J14" s="25" t="s">
        <v>7</v>
      </c>
      <c r="K14" s="2" t="s">
        <v>42</v>
      </c>
      <c r="L14" s="73" t="s">
        <v>43</v>
      </c>
      <c r="M14" s="73">
        <v>96</v>
      </c>
      <c r="N14" s="73">
        <v>96</v>
      </c>
      <c r="O14" s="76">
        <f>(N14/M14)*100</f>
        <v>100</v>
      </c>
      <c r="P14" s="61"/>
      <c r="Q14" s="42"/>
      <c r="R14" s="62"/>
    </row>
    <row r="15" spans="1:18" ht="55.5" customHeight="1" x14ac:dyDescent="0.25">
      <c r="A15" s="437"/>
      <c r="B15" s="438"/>
      <c r="C15" s="25" t="s">
        <v>8</v>
      </c>
      <c r="D15" s="2" t="s">
        <v>493</v>
      </c>
      <c r="E15" s="73" t="s">
        <v>27</v>
      </c>
      <c r="F15" s="31">
        <v>100</v>
      </c>
      <c r="G15" s="31">
        <v>100</v>
      </c>
      <c r="H15" s="76">
        <f>(G15/F15)*100</f>
        <v>100</v>
      </c>
      <c r="I15" s="8"/>
      <c r="J15" s="25"/>
      <c r="K15" s="2"/>
      <c r="L15" s="73"/>
      <c r="M15" s="73"/>
      <c r="N15" s="73"/>
      <c r="O15" s="220"/>
      <c r="P15" s="61"/>
      <c r="Q15" s="42"/>
      <c r="R15" s="62"/>
    </row>
    <row r="16" spans="1:18" ht="55.5" customHeight="1" x14ac:dyDescent="0.25">
      <c r="A16" s="437"/>
      <c r="B16" s="438"/>
      <c r="C16" s="25" t="s">
        <v>9</v>
      </c>
      <c r="D16" s="2" t="s">
        <v>296</v>
      </c>
      <c r="E16" s="73" t="s">
        <v>40</v>
      </c>
      <c r="F16" s="31">
        <v>9</v>
      </c>
      <c r="G16" s="31">
        <v>9</v>
      </c>
      <c r="H16" s="76">
        <f>(G16/F16)*100</f>
        <v>100</v>
      </c>
      <c r="I16" s="8"/>
      <c r="J16" s="25"/>
      <c r="K16" s="2"/>
      <c r="L16" s="73"/>
      <c r="M16" s="73"/>
      <c r="N16" s="73"/>
      <c r="O16" s="220"/>
      <c r="P16" s="61"/>
      <c r="Q16" s="42"/>
      <c r="R16" s="62"/>
    </row>
    <row r="17" spans="1:18" ht="55.5" customHeight="1" x14ac:dyDescent="0.25">
      <c r="A17" s="437"/>
      <c r="B17" s="438"/>
      <c r="C17" s="25"/>
      <c r="D17" s="2"/>
      <c r="E17" s="73"/>
      <c r="F17" s="31"/>
      <c r="G17" s="31"/>
      <c r="H17" s="220"/>
      <c r="I17" s="8"/>
      <c r="J17" s="25"/>
      <c r="K17" s="2"/>
      <c r="L17" s="73"/>
      <c r="M17" s="73"/>
      <c r="N17" s="73"/>
      <c r="O17" s="220"/>
      <c r="P17" s="61"/>
      <c r="Q17" s="42"/>
      <c r="R17" s="62"/>
    </row>
    <row r="18" spans="1:18" ht="249.75" customHeight="1" x14ac:dyDescent="0.25">
      <c r="A18" s="437"/>
      <c r="B18" s="438"/>
      <c r="C18" s="113" t="s">
        <v>13</v>
      </c>
      <c r="D18" s="3" t="s">
        <v>291</v>
      </c>
      <c r="E18" s="113"/>
      <c r="F18" s="30"/>
      <c r="G18" s="30"/>
      <c r="H18" s="75">
        <f>(H19+H20)/2</f>
        <v>100</v>
      </c>
      <c r="I18" s="8">
        <f>H18</f>
        <v>100</v>
      </c>
      <c r="J18" s="113" t="str">
        <f>C18</f>
        <v>II</v>
      </c>
      <c r="K18" s="3" t="str">
        <f>D18</f>
        <v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</v>
      </c>
      <c r="L18" s="73"/>
      <c r="M18" s="15"/>
      <c r="N18" s="15"/>
      <c r="O18" s="75">
        <f>O19</f>
        <v>110</v>
      </c>
      <c r="P18" s="61">
        <f>O18</f>
        <v>110</v>
      </c>
      <c r="Q18" s="42">
        <f t="shared" ref="Q18:Q36" si="0">(I18+P18)/2</f>
        <v>105</v>
      </c>
      <c r="R18" s="113"/>
    </row>
    <row r="19" spans="1:18" ht="81" customHeight="1" x14ac:dyDescent="0.25">
      <c r="A19" s="437"/>
      <c r="B19" s="438"/>
      <c r="C19" s="25" t="s">
        <v>14</v>
      </c>
      <c r="D19" s="2" t="s">
        <v>418</v>
      </c>
      <c r="E19" s="73" t="s">
        <v>40</v>
      </c>
      <c r="F19" s="15">
        <v>1200</v>
      </c>
      <c r="G19" s="31">
        <v>3141</v>
      </c>
      <c r="H19" s="76">
        <v>100</v>
      </c>
      <c r="I19" s="8"/>
      <c r="J19" s="25" t="str">
        <f>C19</f>
        <v>2.1.</v>
      </c>
      <c r="K19" s="2" t="s">
        <v>42</v>
      </c>
      <c r="L19" s="73" t="s">
        <v>43</v>
      </c>
      <c r="M19" s="73">
        <v>24</v>
      </c>
      <c r="N19" s="73">
        <v>35</v>
      </c>
      <c r="O19" s="76">
        <v>110</v>
      </c>
      <c r="P19" s="61"/>
      <c r="Q19" s="42"/>
      <c r="R19" s="62"/>
    </row>
    <row r="20" spans="1:18" ht="81" customHeight="1" x14ac:dyDescent="0.25">
      <c r="A20" s="437"/>
      <c r="B20" s="438"/>
      <c r="C20" s="25" t="s">
        <v>15</v>
      </c>
      <c r="D20" s="2" t="s">
        <v>493</v>
      </c>
      <c r="E20" s="73" t="s">
        <v>27</v>
      </c>
      <c r="F20" s="31">
        <v>100</v>
      </c>
      <c r="G20" s="31">
        <v>100</v>
      </c>
      <c r="H20" s="76">
        <f>(G20/F20)*100</f>
        <v>100</v>
      </c>
      <c r="I20" s="8"/>
      <c r="J20" s="25"/>
      <c r="K20" s="2"/>
      <c r="L20" s="73"/>
      <c r="M20" s="73"/>
      <c r="N20" s="73"/>
      <c r="O20" s="76"/>
      <c r="P20" s="61"/>
      <c r="Q20" s="42"/>
      <c r="R20" s="62"/>
    </row>
    <row r="21" spans="1:18" ht="81" customHeight="1" x14ac:dyDescent="0.25">
      <c r="A21" s="437"/>
      <c r="B21" s="438"/>
      <c r="C21" s="25"/>
      <c r="D21" s="2"/>
      <c r="E21" s="73"/>
      <c r="F21" s="31"/>
      <c r="G21" s="31"/>
      <c r="H21" s="220"/>
      <c r="I21" s="8"/>
      <c r="J21" s="25"/>
      <c r="K21" s="2"/>
      <c r="L21" s="73"/>
      <c r="M21" s="73"/>
      <c r="N21" s="73"/>
      <c r="O21" s="220"/>
      <c r="P21" s="61"/>
      <c r="Q21" s="42"/>
      <c r="R21" s="62"/>
    </row>
    <row r="22" spans="1:18" ht="175.5" customHeight="1" x14ac:dyDescent="0.25">
      <c r="A22" s="437"/>
      <c r="B22" s="438"/>
      <c r="C22" s="113" t="s">
        <v>30</v>
      </c>
      <c r="D22" s="3" t="s">
        <v>292</v>
      </c>
      <c r="E22" s="113"/>
      <c r="F22" s="30"/>
      <c r="G22" s="30"/>
      <c r="H22" s="75">
        <f>(H23+H24+H25+H26)/3</f>
        <v>100</v>
      </c>
      <c r="I22" s="8">
        <f>H22</f>
        <v>100</v>
      </c>
      <c r="J22" s="113" t="str">
        <f>C22</f>
        <v>III</v>
      </c>
      <c r="K22" s="3" t="str">
        <f>D22</f>
        <v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v>
      </c>
      <c r="L22" s="73"/>
      <c r="M22" s="73"/>
      <c r="N22" s="73"/>
      <c r="O22" s="75">
        <f>O23</f>
        <v>110</v>
      </c>
      <c r="P22" s="61">
        <f>O22</f>
        <v>110</v>
      </c>
      <c r="Q22" s="42">
        <f t="shared" si="0"/>
        <v>105</v>
      </c>
      <c r="R22" s="113"/>
    </row>
    <row r="23" spans="1:18" ht="58.5" customHeight="1" x14ac:dyDescent="0.25">
      <c r="A23" s="437"/>
      <c r="B23" s="438"/>
      <c r="C23" s="25" t="s">
        <v>31</v>
      </c>
      <c r="D23" s="2" t="s">
        <v>494</v>
      </c>
      <c r="E23" s="73" t="s">
        <v>40</v>
      </c>
      <c r="F23" s="15">
        <v>4000</v>
      </c>
      <c r="G23" s="31">
        <v>5080</v>
      </c>
      <c r="H23" s="350">
        <v>100</v>
      </c>
      <c r="I23" s="8"/>
      <c r="J23" s="36" t="s">
        <v>146</v>
      </c>
      <c r="K23" s="2" t="s">
        <v>42</v>
      </c>
      <c r="L23" s="73" t="s">
        <v>43</v>
      </c>
      <c r="M23" s="73">
        <v>48</v>
      </c>
      <c r="N23" s="73">
        <v>57</v>
      </c>
      <c r="O23" s="76">
        <v>110</v>
      </c>
      <c r="P23" s="61"/>
      <c r="Q23" s="42"/>
      <c r="R23" s="62"/>
    </row>
    <row r="24" spans="1:18" ht="58.5" customHeight="1" x14ac:dyDescent="0.25">
      <c r="A24" s="437"/>
      <c r="B24" s="438"/>
      <c r="C24" s="25" t="s">
        <v>32</v>
      </c>
      <c r="D24" s="2" t="s">
        <v>495</v>
      </c>
      <c r="E24" s="73" t="s">
        <v>27</v>
      </c>
      <c r="F24" s="31">
        <v>100</v>
      </c>
      <c r="G24" s="31">
        <v>118</v>
      </c>
      <c r="H24" s="76">
        <v>100</v>
      </c>
      <c r="I24" s="8"/>
      <c r="J24" s="36"/>
      <c r="K24" s="2"/>
      <c r="L24" s="73"/>
      <c r="M24" s="73"/>
      <c r="N24" s="73"/>
      <c r="O24" s="76"/>
      <c r="P24" s="61"/>
      <c r="Q24" s="42"/>
      <c r="R24" s="62"/>
    </row>
    <row r="25" spans="1:18" ht="58.5" customHeight="1" x14ac:dyDescent="0.25">
      <c r="A25" s="437"/>
      <c r="B25" s="438"/>
      <c r="C25" s="25" t="s">
        <v>54</v>
      </c>
      <c r="D25" s="2" t="s">
        <v>493</v>
      </c>
      <c r="E25" s="73" t="s">
        <v>27</v>
      </c>
      <c r="F25" s="31">
        <v>100</v>
      </c>
      <c r="G25" s="31">
        <v>100</v>
      </c>
      <c r="H25" s="76">
        <f>(G25/F25)*100</f>
        <v>100</v>
      </c>
      <c r="I25" s="8"/>
      <c r="J25" s="36"/>
      <c r="K25" s="2"/>
      <c r="L25" s="73"/>
      <c r="M25" s="73"/>
      <c r="N25" s="73"/>
      <c r="O25" s="76"/>
      <c r="P25" s="61"/>
      <c r="Q25" s="42"/>
      <c r="R25" s="62"/>
    </row>
    <row r="26" spans="1:18" ht="58.5" customHeight="1" x14ac:dyDescent="0.25">
      <c r="A26" s="437"/>
      <c r="B26" s="438"/>
      <c r="C26" s="25"/>
      <c r="D26" s="2"/>
      <c r="E26" s="73"/>
      <c r="F26" s="31"/>
      <c r="G26" s="31"/>
      <c r="H26" s="220"/>
      <c r="I26" s="8"/>
      <c r="J26" s="36"/>
      <c r="K26" s="2"/>
      <c r="L26" s="73"/>
      <c r="M26" s="73"/>
      <c r="N26" s="73"/>
      <c r="O26" s="220"/>
      <c r="P26" s="61"/>
      <c r="Q26" s="42"/>
      <c r="R26" s="62"/>
    </row>
    <row r="27" spans="1:18" s="26" customFormat="1" ht="188.25" customHeight="1" x14ac:dyDescent="0.25">
      <c r="A27" s="437"/>
      <c r="B27" s="438"/>
      <c r="C27" s="113" t="s">
        <v>44</v>
      </c>
      <c r="D27" s="3" t="s">
        <v>293</v>
      </c>
      <c r="E27" s="113"/>
      <c r="F27" s="30"/>
      <c r="G27" s="30"/>
      <c r="H27" s="75">
        <f>(H28+H29+H30)/2</f>
        <v>100</v>
      </c>
      <c r="I27" s="8">
        <f>H27</f>
        <v>100</v>
      </c>
      <c r="J27" s="113" t="str">
        <f>C27</f>
        <v>IV</v>
      </c>
      <c r="K27" s="3" t="str">
        <f>D27</f>
        <v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v>
      </c>
      <c r="L27" s="73"/>
      <c r="M27" s="73"/>
      <c r="N27" s="73"/>
      <c r="O27" s="75">
        <f>O28</f>
        <v>101.75438596491229</v>
      </c>
      <c r="P27" s="61">
        <f>O27</f>
        <v>101.75438596491229</v>
      </c>
      <c r="Q27" s="42">
        <f t="shared" si="0"/>
        <v>100.87719298245614</v>
      </c>
      <c r="R27" s="144"/>
    </row>
    <row r="28" spans="1:18" ht="52.5" customHeight="1" x14ac:dyDescent="0.25">
      <c r="A28" s="437"/>
      <c r="B28" s="438"/>
      <c r="C28" s="25" t="s">
        <v>45</v>
      </c>
      <c r="D28" s="2" t="s">
        <v>494</v>
      </c>
      <c r="E28" s="73" t="s">
        <v>40</v>
      </c>
      <c r="F28" s="15">
        <v>2500</v>
      </c>
      <c r="G28" s="31">
        <v>2654</v>
      </c>
      <c r="H28" s="76">
        <v>100</v>
      </c>
      <c r="I28" s="8"/>
      <c r="J28" s="25" t="s">
        <v>420</v>
      </c>
      <c r="K28" s="2" t="s">
        <v>42</v>
      </c>
      <c r="L28" s="73" t="s">
        <v>43</v>
      </c>
      <c r="M28" s="73">
        <v>57</v>
      </c>
      <c r="N28" s="73">
        <v>58</v>
      </c>
      <c r="O28" s="76">
        <f>(N28/M28)*100</f>
        <v>101.75438596491229</v>
      </c>
      <c r="P28" s="61"/>
      <c r="Q28" s="42"/>
      <c r="R28" s="62"/>
    </row>
    <row r="29" spans="1:18" ht="52.5" customHeight="1" x14ac:dyDescent="0.25">
      <c r="A29" s="437"/>
      <c r="B29" s="438"/>
      <c r="C29" s="25" t="s">
        <v>148</v>
      </c>
      <c r="D29" s="2" t="s">
        <v>493</v>
      </c>
      <c r="E29" s="73" t="s">
        <v>27</v>
      </c>
      <c r="F29" s="31">
        <v>100</v>
      </c>
      <c r="G29" s="31">
        <v>100</v>
      </c>
      <c r="H29" s="76">
        <f>(G29/F29)*100</f>
        <v>100</v>
      </c>
      <c r="I29" s="8"/>
      <c r="J29" s="25"/>
      <c r="K29" s="2"/>
      <c r="L29" s="73"/>
      <c r="M29" s="73"/>
      <c r="N29" s="73"/>
      <c r="O29" s="76"/>
      <c r="P29" s="61"/>
      <c r="Q29" s="42"/>
      <c r="R29" s="62"/>
    </row>
    <row r="30" spans="1:18" ht="52.5" customHeight="1" x14ac:dyDescent="0.25">
      <c r="A30" s="437"/>
      <c r="B30" s="438"/>
      <c r="C30" s="25"/>
      <c r="D30" s="2"/>
      <c r="E30" s="73"/>
      <c r="F30" s="31"/>
      <c r="G30" s="31"/>
      <c r="H30" s="220"/>
      <c r="I30" s="8"/>
      <c r="J30" s="25"/>
      <c r="K30" s="2"/>
      <c r="L30" s="73"/>
      <c r="M30" s="73"/>
      <c r="N30" s="73"/>
      <c r="O30" s="220"/>
      <c r="P30" s="61"/>
      <c r="Q30" s="42"/>
      <c r="R30" s="62"/>
    </row>
    <row r="31" spans="1:18" ht="81" customHeight="1" x14ac:dyDescent="0.25">
      <c r="A31" s="437"/>
      <c r="B31" s="438"/>
      <c r="C31" s="113" t="s">
        <v>175</v>
      </c>
      <c r="D31" s="3" t="s">
        <v>294</v>
      </c>
      <c r="E31" s="113"/>
      <c r="F31" s="30"/>
      <c r="G31" s="31"/>
      <c r="H31" s="75">
        <f>(H32+H33+H34+H35)/3</f>
        <v>100</v>
      </c>
      <c r="I31" s="8">
        <f>H31</f>
        <v>100</v>
      </c>
      <c r="J31" s="113" t="str">
        <f>C31</f>
        <v>V</v>
      </c>
      <c r="K31" s="3" t="str">
        <f>D31</f>
        <v>Организация досуга детей, подростков и молодежи 
(иная досуговая деятельность)</v>
      </c>
      <c r="L31" s="73"/>
      <c r="M31" s="73"/>
      <c r="N31" s="73"/>
      <c r="O31" s="75">
        <f>O32</f>
        <v>110</v>
      </c>
      <c r="P31" s="61">
        <f>O31</f>
        <v>110</v>
      </c>
      <c r="Q31" s="42">
        <f t="shared" si="0"/>
        <v>105</v>
      </c>
      <c r="R31" s="113"/>
    </row>
    <row r="32" spans="1:18" s="127" customFormat="1" ht="69.75" customHeight="1" x14ac:dyDescent="0.25">
      <c r="A32" s="437"/>
      <c r="B32" s="438"/>
      <c r="C32" s="25" t="s">
        <v>176</v>
      </c>
      <c r="D32" s="2" t="s">
        <v>496</v>
      </c>
      <c r="E32" s="73" t="s">
        <v>40</v>
      </c>
      <c r="F32" s="15">
        <v>6000</v>
      </c>
      <c r="G32" s="31">
        <v>6262</v>
      </c>
      <c r="H32" s="350">
        <v>100</v>
      </c>
      <c r="I32" s="15"/>
      <c r="J32" s="73" t="str">
        <f>C32</f>
        <v>5.1.</v>
      </c>
      <c r="K32" s="2" t="s">
        <v>421</v>
      </c>
      <c r="L32" s="73" t="s">
        <v>43</v>
      </c>
      <c r="M32" s="73">
        <v>15</v>
      </c>
      <c r="N32" s="73">
        <v>17</v>
      </c>
      <c r="O32" s="76">
        <v>110</v>
      </c>
      <c r="P32" s="136"/>
      <c r="Q32" s="42"/>
      <c r="R32" s="62"/>
    </row>
    <row r="33" spans="1:25" s="127" customFormat="1" ht="69.75" customHeight="1" x14ac:dyDescent="0.25">
      <c r="A33" s="437"/>
      <c r="B33" s="438"/>
      <c r="C33" s="25" t="s">
        <v>177</v>
      </c>
      <c r="D33" s="2" t="s">
        <v>497</v>
      </c>
      <c r="E33" s="73" t="s">
        <v>43</v>
      </c>
      <c r="F33" s="31">
        <v>15</v>
      </c>
      <c r="G33" s="31">
        <v>17</v>
      </c>
      <c r="H33" s="350">
        <v>100</v>
      </c>
      <c r="I33" s="15"/>
      <c r="J33" s="73"/>
      <c r="K33" s="2"/>
      <c r="L33" s="73"/>
      <c r="M33" s="73"/>
      <c r="N33" s="73"/>
      <c r="O33" s="76"/>
      <c r="P33" s="136"/>
      <c r="Q33" s="42"/>
      <c r="R33" s="62"/>
    </row>
    <row r="34" spans="1:25" s="127" customFormat="1" ht="69.75" customHeight="1" x14ac:dyDescent="0.25">
      <c r="A34" s="437"/>
      <c r="B34" s="438"/>
      <c r="C34" s="25" t="s">
        <v>178</v>
      </c>
      <c r="D34" s="2" t="s">
        <v>419</v>
      </c>
      <c r="E34" s="73" t="s">
        <v>27</v>
      </c>
      <c r="F34" s="31">
        <v>100</v>
      </c>
      <c r="G34" s="15">
        <v>100</v>
      </c>
      <c r="H34" s="76">
        <f>(G34/F34)*100</f>
        <v>100</v>
      </c>
      <c r="I34" s="15"/>
      <c r="J34" s="73"/>
      <c r="K34" s="2"/>
      <c r="L34" s="73"/>
      <c r="M34" s="73"/>
      <c r="N34" s="73"/>
      <c r="O34" s="76"/>
      <c r="P34" s="136"/>
      <c r="Q34" s="42"/>
      <c r="R34" s="62"/>
    </row>
    <row r="35" spans="1:25" s="127" customFormat="1" ht="69.75" customHeight="1" x14ac:dyDescent="0.25">
      <c r="A35" s="437"/>
      <c r="B35" s="438"/>
      <c r="C35" s="25"/>
      <c r="D35" s="2"/>
      <c r="E35" s="73"/>
      <c r="F35" s="31"/>
      <c r="G35" s="15"/>
      <c r="H35" s="220"/>
      <c r="I35" s="15"/>
      <c r="J35" s="73"/>
      <c r="K35" s="2"/>
      <c r="L35" s="73"/>
      <c r="M35" s="73"/>
      <c r="N35" s="73"/>
      <c r="O35" s="220"/>
      <c r="P35" s="136"/>
      <c r="Q35" s="42"/>
      <c r="R35" s="62"/>
    </row>
    <row r="36" spans="1:25" ht="81" customHeight="1" x14ac:dyDescent="0.25">
      <c r="A36" s="437"/>
      <c r="B36" s="438"/>
      <c r="C36" s="113" t="s">
        <v>181</v>
      </c>
      <c r="D36" s="3" t="s">
        <v>295</v>
      </c>
      <c r="E36" s="113"/>
      <c r="F36" s="30"/>
      <c r="G36" s="30"/>
      <c r="H36" s="75">
        <f>(H37+H38+H39)/3</f>
        <v>94.680438184663544</v>
      </c>
      <c r="I36" s="8">
        <f>H36</f>
        <v>94.680438184663544</v>
      </c>
      <c r="J36" s="113" t="str">
        <f>C36</f>
        <v>VI</v>
      </c>
      <c r="K36" s="3" t="str">
        <f>D36</f>
        <v>Организация досуга детей, подростков и молодежи (общественные объединения)</v>
      </c>
      <c r="L36" s="73"/>
      <c r="M36" s="73"/>
      <c r="N36" s="73"/>
      <c r="O36" s="75">
        <f>O37</f>
        <v>104.22535211267605</v>
      </c>
      <c r="P36" s="61">
        <f>O36</f>
        <v>104.22535211267605</v>
      </c>
      <c r="Q36" s="42">
        <f t="shared" si="0"/>
        <v>99.452895148669796</v>
      </c>
      <c r="R36" s="144"/>
    </row>
    <row r="37" spans="1:25" ht="93.75" customHeight="1" x14ac:dyDescent="0.25">
      <c r="A37" s="437"/>
      <c r="B37" s="438"/>
      <c r="C37" s="25" t="s">
        <v>182</v>
      </c>
      <c r="D37" s="48" t="s">
        <v>496</v>
      </c>
      <c r="E37" s="73" t="s">
        <v>40</v>
      </c>
      <c r="F37" s="21">
        <v>1500</v>
      </c>
      <c r="G37" s="73">
        <v>1324</v>
      </c>
      <c r="H37" s="350">
        <f t="shared" ref="H37:H38" si="1">(G37/F37)*100</f>
        <v>88.266666666666666</v>
      </c>
      <c r="I37" s="8"/>
      <c r="J37" s="72" t="str">
        <f>C37</f>
        <v>6.1.</v>
      </c>
      <c r="K37" s="48" t="s">
        <v>421</v>
      </c>
      <c r="L37" s="73" t="s">
        <v>43</v>
      </c>
      <c r="M37" s="73">
        <v>71</v>
      </c>
      <c r="N37" s="73">
        <v>74</v>
      </c>
      <c r="O37" s="350">
        <f t="shared" ref="O37" si="2">(N37/M37)*100</f>
        <v>104.22535211267605</v>
      </c>
      <c r="P37" s="61"/>
      <c r="Q37" s="16"/>
      <c r="R37" s="62"/>
    </row>
    <row r="38" spans="1:25" ht="48" customHeight="1" x14ac:dyDescent="0.25">
      <c r="A38" s="437"/>
      <c r="B38" s="438"/>
      <c r="C38" s="25" t="s">
        <v>183</v>
      </c>
      <c r="D38" s="48" t="s">
        <v>498</v>
      </c>
      <c r="E38" s="73" t="s">
        <v>43</v>
      </c>
      <c r="F38" s="31">
        <v>71</v>
      </c>
      <c r="G38" s="73">
        <v>68</v>
      </c>
      <c r="H38" s="350">
        <f t="shared" si="1"/>
        <v>95.774647887323937</v>
      </c>
      <c r="I38" s="8"/>
      <c r="J38" s="72"/>
      <c r="K38" s="48"/>
      <c r="L38" s="73"/>
      <c r="M38" s="73"/>
      <c r="N38" s="73"/>
      <c r="O38" s="76"/>
      <c r="P38" s="61"/>
      <c r="Q38" s="16"/>
      <c r="R38" s="62"/>
    </row>
    <row r="39" spans="1:25" s="106" customFormat="1" ht="73.5" customHeight="1" x14ac:dyDescent="0.35">
      <c r="A39" s="437"/>
      <c r="B39" s="438"/>
      <c r="C39" s="25" t="s">
        <v>348</v>
      </c>
      <c r="D39" s="48" t="s">
        <v>499</v>
      </c>
      <c r="E39" s="73" t="s">
        <v>43</v>
      </c>
      <c r="F39" s="156">
        <v>2</v>
      </c>
      <c r="G39" s="73">
        <v>4</v>
      </c>
      <c r="H39" s="76">
        <v>100</v>
      </c>
      <c r="I39" s="8"/>
      <c r="J39" s="72"/>
      <c r="K39" s="48"/>
      <c r="L39" s="73"/>
      <c r="M39" s="73"/>
      <c r="N39" s="73"/>
      <c r="O39" s="76"/>
      <c r="P39" s="61"/>
      <c r="Q39" s="16"/>
      <c r="R39" s="62"/>
      <c r="S39" s="146"/>
      <c r="T39" s="146"/>
      <c r="W39" s="147"/>
      <c r="X39" s="148"/>
      <c r="Y39" s="148"/>
    </row>
    <row r="40" spans="1:25" ht="15.75" customHeight="1" x14ac:dyDescent="0.25">
      <c r="B40" s="137"/>
      <c r="C40" s="114"/>
      <c r="D40" s="66"/>
      <c r="E40" s="137"/>
      <c r="F40" s="137"/>
      <c r="G40" s="137"/>
      <c r="H40" s="435"/>
      <c r="I40" s="435"/>
      <c r="J40" s="114"/>
      <c r="K40" s="66"/>
      <c r="L40" s="114"/>
      <c r="M40" s="114"/>
      <c r="N40" s="114"/>
      <c r="O40" s="114"/>
      <c r="P40" s="114"/>
      <c r="Q40" s="114"/>
      <c r="R40" s="114"/>
    </row>
    <row r="41" spans="1:25" ht="15.75" customHeight="1" x14ac:dyDescent="0.25">
      <c r="B41" s="119"/>
      <c r="C41" s="119"/>
      <c r="D41" s="57"/>
      <c r="E41" s="56"/>
      <c r="F41" s="56"/>
      <c r="G41" s="56"/>
      <c r="H41" s="436"/>
      <c r="I41" s="436"/>
      <c r="J41" s="120"/>
      <c r="K41" s="57"/>
      <c r="L41" s="120"/>
      <c r="M41" s="56"/>
      <c r="N41" s="56"/>
      <c r="O41" s="56"/>
      <c r="P41" s="56"/>
      <c r="Q41" s="56"/>
    </row>
    <row r="42" spans="1:25" ht="15" customHeight="1" x14ac:dyDescent="0.25">
      <c r="B42" s="119"/>
      <c r="C42" s="119"/>
      <c r="D42" s="57"/>
      <c r="E42" s="120"/>
      <c r="F42" s="56"/>
      <c r="G42" s="56"/>
      <c r="H42" s="56"/>
      <c r="I42" s="56"/>
      <c r="J42" s="56"/>
      <c r="K42" s="57"/>
      <c r="L42" s="56"/>
      <c r="M42" s="56"/>
      <c r="N42" s="56"/>
      <c r="O42" s="56"/>
      <c r="P42" s="56"/>
      <c r="Q42" s="56"/>
    </row>
    <row r="43" spans="1:25" ht="15" customHeight="1" x14ac:dyDescent="0.25">
      <c r="C43" s="119"/>
    </row>
    <row r="44" spans="1:25" ht="15" customHeight="1" x14ac:dyDescent="0.25"/>
  </sheetData>
  <customSheetViews>
    <customSheetView guid="{C9F1CD8B-88B9-4DAE-A4BC-66122758B494}" scale="60" showPageBreaks="1" fitToPage="1" printArea="1" view="pageBreakPreview">
      <pane xSplit="2" ySplit="11" topLeftCell="C12" activePane="bottomRight" state="frozen"/>
      <selection pane="bottomRight" activeCell="D37" sqref="D37"/>
      <pageMargins left="0.70866141732283472" right="0.19685039370078741" top="0.19685039370078741" bottom="0.19685039370078741" header="0.31496062992125984" footer="0.31496062992125984"/>
      <pageSetup paperSize="9" scale="22" orientation="landscape" horizontalDpi="4294967294" verticalDpi="4294967294" r:id="rId1"/>
    </customSheetView>
    <customSheetView guid="{BF2E1CD2-29A2-4222-9DA3-D4919BDF686E}" scale="60" showPageBreaks="1" fitToPage="1" printArea="1" view="pageBreakPreview">
      <pane xSplit="2" ySplit="11" topLeftCell="C12" activePane="bottomRight" state="frozen"/>
      <selection pane="bottomRight" activeCell="F13" sqref="F13"/>
      <pageMargins left="0.70866141732283472" right="0.19685039370078741" top="0.19685039370078741" bottom="0.19685039370078741" header="0.31496062992125984" footer="0.31496062992125984"/>
      <pageSetup paperSize="9" scale="24" orientation="landscape" horizontalDpi="4294967294" verticalDpi="4294967294" r:id="rId2"/>
    </customSheetView>
    <customSheetView guid="{A84849BF-FC0F-466E-A1F7-E2020CC4114A}" scale="60" showPageBreaks="1" fitToPage="1" printArea="1" view="pageBreakPreview">
      <pane xSplit="2" ySplit="11" topLeftCell="C14" activePane="bottomRight" state="frozen"/>
      <selection pane="bottomRight" activeCell="G18" sqref="G18"/>
      <pageMargins left="0.70866141732283472" right="0.19685039370078741" top="0.19685039370078741" bottom="0.19685039370078741" header="0.31496062992125984" footer="0.31496062992125984"/>
      <pageSetup paperSize="9" scale="22" orientation="landscape" horizontalDpi="4294967294" verticalDpi="4294967294" r:id="rId3"/>
    </customSheetView>
    <customSheetView guid="{5091A97D-793B-47DE-B525-A249A8001771}" scale="50" showPageBreaks="1" fitToPage="1" printArea="1" view="pageBreakPreview">
      <pane xSplit="2" ySplit="11" topLeftCell="C14" activePane="bottomRight" state="frozen"/>
      <selection pane="bottomRight" activeCell="L15" sqref="L15"/>
      <pageMargins left="0.70866141732283472" right="0.19685039370078741" top="0.19685039370078741" bottom="0.19685039370078741" header="0.31496062992125984" footer="0.31496062992125984"/>
      <pageSetup paperSize="9" scale="22" orientation="landscape" horizontalDpi="4294967294" verticalDpi="4294967294" r:id="rId4"/>
    </customSheetView>
    <customSheetView guid="{F0AC7664-7833-44DD-99FD-120A3923E500}" scale="60" showPageBreaks="1" fitToPage="1" printArea="1" view="pageBreakPreview">
      <pane xSplit="2" ySplit="11" topLeftCell="C12" activePane="bottomRight" state="frozen"/>
      <selection pane="bottomRight" activeCell="F13" sqref="F13"/>
      <pageMargins left="0.70866141732283472" right="0.19685039370078741" top="0.19685039370078741" bottom="0.19685039370078741" header="0.31496062992125984" footer="0.31496062992125984"/>
      <pageSetup paperSize="9" scale="32" orientation="landscape" horizontalDpi="4294967294" verticalDpi="4294967294" r:id="rId5"/>
    </customSheetView>
    <customSheetView guid="{2D6C5878-5CA0-47B0-A1F6-4B79C0A506DE}" scale="60" showPageBreaks="1" fitToPage="1" printArea="1" view="pageBreakPreview">
      <pane xSplit="2" ySplit="11" topLeftCell="C12" activePane="bottomRight" state="frozen"/>
      <selection pane="bottomRight" activeCell="F13" sqref="F13"/>
      <pageMargins left="0.70866141732283472" right="0.19685039370078741" top="0.19685039370078741" bottom="0.19685039370078741" header="0.31496062992125984" footer="0.31496062992125984"/>
      <pageSetup paperSize="9" scale="32" orientation="landscape" horizontalDpi="4294967294" verticalDpi="4294967294" r:id="rId6"/>
    </customSheetView>
    <customSheetView guid="{FB9F6257-6C04-42F3-9B20-CD739CE2F0C0}" scale="60" showPageBreaks="1" fitToPage="1" printArea="1" view="pageBreakPreview">
      <pane xSplit="2" ySplit="11" topLeftCell="C12" activePane="bottomRight" state="frozen"/>
      <selection pane="bottomRight" activeCell="A35" sqref="A35:XFD35"/>
      <pageMargins left="0.70866141732283472" right="0.19685039370078741" top="0.19685039370078741" bottom="0.19685039370078741" header="0.31496062992125984" footer="0.31496062992125984"/>
      <pageSetup paperSize="9" scale="24" orientation="landscape" horizontalDpi="4294967294" verticalDpi="4294967294" r:id="rId7"/>
    </customSheetView>
  </customSheetViews>
  <mergeCells count="15">
    <mergeCell ref="A8:A10"/>
    <mergeCell ref="H40:I40"/>
    <mergeCell ref="H41:I41"/>
    <mergeCell ref="B8:B10"/>
    <mergeCell ref="D8:R8"/>
    <mergeCell ref="D9:I9"/>
    <mergeCell ref="J9:P9"/>
    <mergeCell ref="Q9:R9"/>
    <mergeCell ref="A12:A39"/>
    <mergeCell ref="B12:B39"/>
    <mergeCell ref="B6:Q6"/>
    <mergeCell ref="B2:Q2"/>
    <mergeCell ref="B3:Q3"/>
    <mergeCell ref="B4:Q4"/>
    <mergeCell ref="B5:Q5"/>
  </mergeCells>
  <pageMargins left="0.70866141732283472" right="0.19685039370078741" top="0.19685039370078741" bottom="0.19685039370078741" header="0.31496062992125984" footer="0.31496062992125984"/>
  <pageSetup paperSize="9" scale="23" orientation="landscape" horizontalDpi="4294967294" verticalDpi="4294967294" r:id="rId8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W1367"/>
  <sheetViews>
    <sheetView tabSelected="1" view="pageBreakPreview" zoomScale="51" zoomScaleNormal="53" zoomScaleSheetLayoutView="3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M1362" sqref="M1362"/>
    </sheetView>
  </sheetViews>
  <sheetFormatPr defaultRowHeight="23.25" x14ac:dyDescent="0.35"/>
  <cols>
    <col min="1" max="1" width="9.140625" style="228"/>
    <col min="2" max="2" width="43.42578125" style="294" customWidth="1"/>
    <col min="3" max="3" width="12.28515625" style="231" bestFit="1" customWidth="1"/>
    <col min="4" max="4" width="70.85546875" style="295" customWidth="1"/>
    <col min="5" max="5" width="21.42578125" style="231" customWidth="1"/>
    <col min="6" max="6" width="18.5703125" style="231" customWidth="1"/>
    <col min="7" max="7" width="12.5703125" style="231" customWidth="1"/>
    <col min="8" max="8" width="17.7109375" style="231" customWidth="1"/>
    <col min="9" max="9" width="15.85546875" style="231" customWidth="1"/>
    <col min="10" max="10" width="12.5703125" style="231" customWidth="1"/>
    <col min="11" max="11" width="59.140625" style="295" customWidth="1"/>
    <col min="12" max="12" width="18.42578125" style="231" customWidth="1"/>
    <col min="13" max="14" width="21" style="296" customWidth="1"/>
    <col min="15" max="15" width="17.42578125" style="231" customWidth="1"/>
    <col min="16" max="16" width="18.42578125" style="231" customWidth="1"/>
    <col min="17" max="17" width="19.85546875" style="231" customWidth="1"/>
    <col min="18" max="18" width="59.85546875" style="293" customWidth="1"/>
    <col min="19" max="19" width="27.140625" style="291" customWidth="1"/>
    <col min="20" max="20" width="17.28515625" style="235" customWidth="1"/>
    <col min="21" max="22" width="9.140625" style="236"/>
    <col min="23" max="23" width="16.28515625" style="236" customWidth="1"/>
    <col min="24" max="16384" width="9.140625" style="236"/>
  </cols>
  <sheetData>
    <row r="1" spans="1:20" x14ac:dyDescent="0.35">
      <c r="R1" s="370"/>
    </row>
    <row r="2" spans="1:20" s="231" customFormat="1" ht="23.25" customHeight="1" x14ac:dyDescent="0.35">
      <c r="A2" s="228"/>
      <c r="B2" s="451" t="s">
        <v>0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371"/>
      <c r="S2" s="333"/>
      <c r="T2" s="230"/>
    </row>
    <row r="3" spans="1:20" s="231" customFormat="1" ht="23.25" customHeight="1" x14ac:dyDescent="0.35">
      <c r="A3" s="228"/>
      <c r="B3" s="451" t="s">
        <v>326</v>
      </c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372"/>
      <c r="S3" s="333"/>
      <c r="T3" s="230"/>
    </row>
    <row r="4" spans="1:20" s="231" customFormat="1" ht="23.25" customHeight="1" x14ac:dyDescent="0.35">
      <c r="A4" s="228"/>
      <c r="B4" s="452" t="s">
        <v>323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371"/>
      <c r="S4" s="333"/>
      <c r="T4" s="230"/>
    </row>
    <row r="5" spans="1:20" s="231" customFormat="1" ht="23.25" customHeight="1" x14ac:dyDescent="0.35">
      <c r="A5" s="228"/>
      <c r="B5" s="453" t="s">
        <v>35</v>
      </c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369"/>
      <c r="S5" s="333"/>
      <c r="T5" s="230"/>
    </row>
    <row r="6" spans="1:20" s="231" customFormat="1" ht="23.25" customHeight="1" x14ac:dyDescent="0.35">
      <c r="A6" s="228"/>
      <c r="B6" s="451" t="s">
        <v>537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229"/>
      <c r="S6" s="333"/>
      <c r="T6" s="230"/>
    </row>
    <row r="7" spans="1:20" x14ac:dyDescent="0.35">
      <c r="B7" s="232"/>
      <c r="C7" s="232"/>
      <c r="D7" s="233"/>
      <c r="E7" s="232"/>
      <c r="F7" s="234"/>
      <c r="G7" s="232"/>
      <c r="H7" s="232"/>
      <c r="I7" s="232"/>
      <c r="J7" s="232"/>
      <c r="K7" s="233"/>
      <c r="L7" s="232"/>
      <c r="M7" s="232"/>
      <c r="N7" s="232"/>
      <c r="O7" s="232"/>
      <c r="P7" s="232"/>
      <c r="Q7" s="232"/>
      <c r="R7" s="229"/>
    </row>
    <row r="8" spans="1:20" ht="45.75" customHeight="1" x14ac:dyDescent="0.35">
      <c r="A8" s="454" t="s">
        <v>1</v>
      </c>
      <c r="B8" s="454" t="s">
        <v>1</v>
      </c>
      <c r="C8" s="237"/>
      <c r="D8" s="454" t="s">
        <v>2</v>
      </c>
      <c r="E8" s="454"/>
      <c r="F8" s="454"/>
      <c r="G8" s="454"/>
      <c r="H8" s="454"/>
      <c r="I8" s="454"/>
      <c r="J8" s="454"/>
      <c r="K8" s="454"/>
      <c r="L8" s="454"/>
      <c r="M8" s="454"/>
      <c r="N8" s="454"/>
      <c r="O8" s="454"/>
      <c r="P8" s="454"/>
      <c r="Q8" s="454"/>
      <c r="R8" s="454"/>
    </row>
    <row r="9" spans="1:20" ht="53.25" customHeight="1" x14ac:dyDescent="0.35">
      <c r="A9" s="454"/>
      <c r="B9" s="454"/>
      <c r="C9" s="237"/>
      <c r="D9" s="454" t="s">
        <v>73</v>
      </c>
      <c r="E9" s="454"/>
      <c r="F9" s="454"/>
      <c r="G9" s="454"/>
      <c r="H9" s="454"/>
      <c r="I9" s="454"/>
      <c r="J9" s="454" t="s">
        <v>74</v>
      </c>
      <c r="K9" s="454"/>
      <c r="L9" s="454"/>
      <c r="M9" s="454"/>
      <c r="N9" s="454"/>
      <c r="O9" s="454"/>
      <c r="P9" s="454"/>
      <c r="Q9" s="454" t="s">
        <v>26</v>
      </c>
      <c r="R9" s="454"/>
    </row>
    <row r="10" spans="1:20" ht="67.5" x14ac:dyDescent="0.35">
      <c r="A10" s="454"/>
      <c r="B10" s="454"/>
      <c r="C10" s="237" t="s">
        <v>1</v>
      </c>
      <c r="D10" s="238" t="s">
        <v>5</v>
      </c>
      <c r="E10" s="237" t="s">
        <v>11</v>
      </c>
      <c r="F10" s="239" t="s">
        <v>500</v>
      </c>
      <c r="G10" s="239" t="s">
        <v>501</v>
      </c>
      <c r="H10" s="239" t="s">
        <v>502</v>
      </c>
      <c r="I10" s="239" t="s">
        <v>503</v>
      </c>
      <c r="J10" s="237" t="s">
        <v>1</v>
      </c>
      <c r="K10" s="240" t="s">
        <v>5</v>
      </c>
      <c r="L10" s="237" t="s">
        <v>11</v>
      </c>
      <c r="M10" s="241" t="s">
        <v>504</v>
      </c>
      <c r="N10" s="241" t="s">
        <v>505</v>
      </c>
      <c r="O10" s="239" t="s">
        <v>506</v>
      </c>
      <c r="P10" s="239" t="s">
        <v>507</v>
      </c>
      <c r="Q10" s="239" t="s">
        <v>508</v>
      </c>
      <c r="R10" s="272" t="s">
        <v>16</v>
      </c>
    </row>
    <row r="11" spans="1:20" s="329" customFormat="1" ht="21.75" customHeight="1" x14ac:dyDescent="0.25">
      <c r="A11" s="327">
        <v>1</v>
      </c>
      <c r="B11" s="328">
        <v>2</v>
      </c>
      <c r="C11" s="328">
        <v>3</v>
      </c>
      <c r="D11" s="327">
        <v>4</v>
      </c>
      <c r="E11" s="328">
        <v>5</v>
      </c>
      <c r="F11" s="328">
        <v>6</v>
      </c>
      <c r="G11" s="327">
        <v>7</v>
      </c>
      <c r="H11" s="328">
        <v>8</v>
      </c>
      <c r="I11" s="328">
        <v>9</v>
      </c>
      <c r="J11" s="328">
        <v>10</v>
      </c>
      <c r="K11" s="328">
        <v>11</v>
      </c>
      <c r="L11" s="327">
        <v>12</v>
      </c>
      <c r="M11" s="328">
        <v>13</v>
      </c>
      <c r="N11" s="328">
        <v>14</v>
      </c>
      <c r="O11" s="328">
        <v>15</v>
      </c>
      <c r="P11" s="327">
        <v>16</v>
      </c>
      <c r="Q11" s="327">
        <v>17</v>
      </c>
      <c r="R11" s="332">
        <v>18</v>
      </c>
      <c r="S11" s="334"/>
      <c r="T11" s="85"/>
    </row>
    <row r="12" spans="1:20" ht="100.5" customHeight="1" x14ac:dyDescent="0.35">
      <c r="A12" s="439">
        <v>1</v>
      </c>
      <c r="B12" s="448" t="s">
        <v>98</v>
      </c>
      <c r="C12" s="237" t="s">
        <v>12</v>
      </c>
      <c r="D12" s="240" t="s">
        <v>91</v>
      </c>
      <c r="E12" s="237"/>
      <c r="F12" s="237"/>
      <c r="G12" s="237"/>
      <c r="H12" s="243">
        <f>H13</f>
        <v>100</v>
      </c>
      <c r="I12" s="243">
        <f>H12</f>
        <v>100</v>
      </c>
      <c r="J12" s="244" t="s">
        <v>12</v>
      </c>
      <c r="K12" s="240" t="s">
        <v>91</v>
      </c>
      <c r="L12" s="245"/>
      <c r="M12" s="245"/>
      <c r="N12" s="245"/>
      <c r="O12" s="243">
        <f>(O13+O14+O16+O15)/4</f>
        <v>100.99431818181819</v>
      </c>
      <c r="P12" s="246">
        <f>O12</f>
        <v>100.99431818181819</v>
      </c>
      <c r="Q12" s="247">
        <f>(I12+P12)/2</f>
        <v>100.49715909090909</v>
      </c>
      <c r="R12" s="242"/>
    </row>
    <row r="13" spans="1:20" ht="100.5" customHeight="1" x14ac:dyDescent="0.35">
      <c r="A13" s="440"/>
      <c r="B13" s="449"/>
      <c r="C13" s="242" t="s">
        <v>7</v>
      </c>
      <c r="D13" s="238" t="s">
        <v>92</v>
      </c>
      <c r="E13" s="242" t="s">
        <v>27</v>
      </c>
      <c r="F13" s="242">
        <v>95</v>
      </c>
      <c r="G13" s="242">
        <v>100</v>
      </c>
      <c r="H13" s="248">
        <v>100</v>
      </c>
      <c r="I13" s="245"/>
      <c r="J13" s="245" t="s">
        <v>7</v>
      </c>
      <c r="K13" s="249" t="s">
        <v>573</v>
      </c>
      <c r="L13" s="245" t="s">
        <v>40</v>
      </c>
      <c r="M13" s="245">
        <v>44</v>
      </c>
      <c r="N13" s="245">
        <v>43</v>
      </c>
      <c r="O13" s="248">
        <f t="shared" ref="O13:O16" si="0">N13/M13*100</f>
        <v>97.727272727272734</v>
      </c>
      <c r="P13" s="246"/>
      <c r="Q13" s="247"/>
      <c r="R13" s="242"/>
    </row>
    <row r="14" spans="1:20" ht="102" customHeight="1" x14ac:dyDescent="0.35">
      <c r="A14" s="440"/>
      <c r="B14" s="449"/>
      <c r="C14" s="242"/>
      <c r="D14" s="238"/>
      <c r="E14" s="242"/>
      <c r="F14" s="242"/>
      <c r="G14" s="242"/>
      <c r="H14" s="248"/>
      <c r="I14" s="245"/>
      <c r="J14" s="245" t="s">
        <v>8</v>
      </c>
      <c r="K14" s="249" t="s">
        <v>509</v>
      </c>
      <c r="L14" s="245" t="s">
        <v>40</v>
      </c>
      <c r="M14" s="245">
        <v>252</v>
      </c>
      <c r="N14" s="245">
        <v>252</v>
      </c>
      <c r="O14" s="248">
        <f t="shared" si="0"/>
        <v>100</v>
      </c>
      <c r="P14" s="246"/>
      <c r="Q14" s="247"/>
      <c r="R14" s="250"/>
    </row>
    <row r="15" spans="1:20" x14ac:dyDescent="0.35">
      <c r="A15" s="440"/>
      <c r="B15" s="449"/>
      <c r="C15" s="242"/>
      <c r="D15" s="238"/>
      <c r="E15" s="242"/>
      <c r="F15" s="242"/>
      <c r="G15" s="242"/>
      <c r="H15" s="248"/>
      <c r="I15" s="245"/>
      <c r="J15" s="245" t="s">
        <v>9</v>
      </c>
      <c r="K15" s="249" t="s">
        <v>510</v>
      </c>
      <c r="L15" s="245" t="s">
        <v>40</v>
      </c>
      <c r="M15" s="245">
        <v>16</v>
      </c>
      <c r="N15" s="245">
        <v>17</v>
      </c>
      <c r="O15" s="248">
        <f t="shared" si="0"/>
        <v>106.25</v>
      </c>
      <c r="P15" s="246"/>
      <c r="Q15" s="247"/>
      <c r="R15" s="250"/>
    </row>
    <row r="16" spans="1:20" ht="69.75" x14ac:dyDescent="0.35">
      <c r="A16" s="440"/>
      <c r="B16" s="449"/>
      <c r="C16" s="242"/>
      <c r="D16" s="238"/>
      <c r="E16" s="242"/>
      <c r="F16" s="242"/>
      <c r="G16" s="242"/>
      <c r="H16" s="248"/>
      <c r="I16" s="245"/>
      <c r="J16" s="245" t="s">
        <v>10</v>
      </c>
      <c r="K16" s="249" t="s">
        <v>511</v>
      </c>
      <c r="L16" s="245" t="s">
        <v>40</v>
      </c>
      <c r="M16" s="245">
        <v>2</v>
      </c>
      <c r="N16" s="245">
        <v>2</v>
      </c>
      <c r="O16" s="248">
        <f t="shared" si="0"/>
        <v>100</v>
      </c>
      <c r="P16" s="246"/>
      <c r="Q16" s="247"/>
      <c r="R16" s="250"/>
    </row>
    <row r="17" spans="1:23" ht="42" customHeight="1" x14ac:dyDescent="0.35">
      <c r="A17" s="440"/>
      <c r="B17" s="449"/>
      <c r="C17" s="237" t="s">
        <v>13</v>
      </c>
      <c r="D17" s="240" t="s">
        <v>94</v>
      </c>
      <c r="E17" s="242"/>
      <c r="F17" s="242"/>
      <c r="G17" s="242"/>
      <c r="H17" s="243">
        <f>(H18+H19)/2</f>
        <v>100</v>
      </c>
      <c r="I17" s="243">
        <f>H17</f>
        <v>100</v>
      </c>
      <c r="J17" s="237" t="s">
        <v>13</v>
      </c>
      <c r="K17" s="240" t="s">
        <v>94</v>
      </c>
      <c r="L17" s="245"/>
      <c r="M17" s="251"/>
      <c r="N17" s="251"/>
      <c r="O17" s="243">
        <f>(O18+O19)/2</f>
        <v>100</v>
      </c>
      <c r="P17" s="246">
        <f>O17</f>
        <v>100</v>
      </c>
      <c r="Q17" s="247">
        <f>(I17+P17)/2</f>
        <v>100</v>
      </c>
      <c r="R17" s="242"/>
    </row>
    <row r="18" spans="1:23" ht="64.5" customHeight="1" x14ac:dyDescent="0.35">
      <c r="A18" s="440"/>
      <c r="B18" s="449"/>
      <c r="C18" s="242" t="s">
        <v>14</v>
      </c>
      <c r="D18" s="238" t="s">
        <v>92</v>
      </c>
      <c r="E18" s="242" t="s">
        <v>27</v>
      </c>
      <c r="F18" s="242">
        <v>95</v>
      </c>
      <c r="G18" s="242">
        <v>100</v>
      </c>
      <c r="H18" s="248">
        <v>100</v>
      </c>
      <c r="I18" s="245"/>
      <c r="J18" s="252" t="s">
        <v>14</v>
      </c>
      <c r="K18" s="249" t="s">
        <v>385</v>
      </c>
      <c r="L18" s="245" t="s">
        <v>40</v>
      </c>
      <c r="M18" s="245">
        <v>310</v>
      </c>
      <c r="N18" s="245">
        <v>310</v>
      </c>
      <c r="O18" s="248">
        <f t="shared" ref="O18" si="1">N18/M18*100</f>
        <v>100</v>
      </c>
      <c r="P18" s="246"/>
      <c r="Q18" s="247"/>
      <c r="R18" s="250"/>
    </row>
    <row r="19" spans="1:23" ht="64.5" customHeight="1" x14ac:dyDescent="0.35">
      <c r="A19" s="440"/>
      <c r="B19" s="449"/>
      <c r="C19" s="242" t="s">
        <v>15</v>
      </c>
      <c r="D19" s="238" t="s">
        <v>512</v>
      </c>
      <c r="E19" s="242" t="s">
        <v>96</v>
      </c>
      <c r="F19" s="242">
        <v>35</v>
      </c>
      <c r="G19" s="242">
        <v>25.6</v>
      </c>
      <c r="H19" s="248">
        <v>100</v>
      </c>
      <c r="I19" s="245"/>
      <c r="J19" s="252" t="s">
        <v>15</v>
      </c>
      <c r="K19" s="249" t="s">
        <v>388</v>
      </c>
      <c r="L19" s="245" t="s">
        <v>40</v>
      </c>
      <c r="M19" s="245">
        <v>2</v>
      </c>
      <c r="N19" s="245">
        <v>2</v>
      </c>
      <c r="O19" s="248">
        <f>N19/M19*100</f>
        <v>100</v>
      </c>
      <c r="P19" s="246"/>
      <c r="Q19" s="247"/>
      <c r="R19" s="250"/>
    </row>
    <row r="20" spans="1:23" ht="95.25" customHeight="1" x14ac:dyDescent="0.35">
      <c r="A20" s="440"/>
      <c r="B20" s="449"/>
      <c r="C20" s="237" t="s">
        <v>30</v>
      </c>
      <c r="D20" s="240" t="s">
        <v>514</v>
      </c>
      <c r="E20" s="242"/>
      <c r="F20" s="242"/>
      <c r="G20" s="242"/>
      <c r="H20" s="243">
        <f>H21</f>
        <v>100</v>
      </c>
      <c r="I20" s="243">
        <f>H20</f>
        <v>100</v>
      </c>
      <c r="J20" s="237" t="s">
        <v>30</v>
      </c>
      <c r="K20" s="240" t="str">
        <f>D20</f>
        <v>Предоставление консультационных и методических услуг</v>
      </c>
      <c r="L20" s="245"/>
      <c r="M20" s="253"/>
      <c r="N20" s="253"/>
      <c r="O20" s="243">
        <f>O21</f>
        <v>101</v>
      </c>
      <c r="P20" s="246">
        <f>O20</f>
        <v>101</v>
      </c>
      <c r="Q20" s="247">
        <f>(I20+P20)/2</f>
        <v>100.5</v>
      </c>
      <c r="R20" s="250"/>
    </row>
    <row r="21" spans="1:23" s="256" customFormat="1" ht="75" customHeight="1" x14ac:dyDescent="0.35">
      <c r="A21" s="440"/>
      <c r="B21" s="449"/>
      <c r="C21" s="242" t="s">
        <v>31</v>
      </c>
      <c r="D21" s="238" t="s">
        <v>389</v>
      </c>
      <c r="E21" s="242" t="s">
        <v>40</v>
      </c>
      <c r="F21" s="242">
        <v>50</v>
      </c>
      <c r="G21" s="242">
        <v>54</v>
      </c>
      <c r="H21" s="248">
        <v>100</v>
      </c>
      <c r="I21" s="245"/>
      <c r="J21" s="252" t="s">
        <v>31</v>
      </c>
      <c r="K21" s="249" t="s">
        <v>97</v>
      </c>
      <c r="L21" s="245" t="s">
        <v>38</v>
      </c>
      <c r="M21" s="245">
        <v>100</v>
      </c>
      <c r="N21" s="253">
        <v>101</v>
      </c>
      <c r="O21" s="248">
        <f t="shared" ref="O21" si="2">N21/M21*100</f>
        <v>101</v>
      </c>
      <c r="P21" s="246"/>
      <c r="Q21" s="247"/>
      <c r="R21" s="254"/>
      <c r="S21" s="335"/>
      <c r="T21" s="255"/>
      <c r="W21" s="255"/>
    </row>
    <row r="22" spans="1:23" s="264" customFormat="1" ht="40.5" customHeight="1" x14ac:dyDescent="0.35">
      <c r="A22" s="441"/>
      <c r="B22" s="450"/>
      <c r="C22" s="257"/>
      <c r="D22" s="258" t="s">
        <v>6</v>
      </c>
      <c r="E22" s="257"/>
      <c r="F22" s="259"/>
      <c r="G22" s="259"/>
      <c r="H22" s="260">
        <f>(H20+H17+H12)/3</f>
        <v>100</v>
      </c>
      <c r="I22" s="260">
        <f>H22</f>
        <v>100</v>
      </c>
      <c r="J22" s="261"/>
      <c r="K22" s="258" t="s">
        <v>6</v>
      </c>
      <c r="L22" s="259"/>
      <c r="M22" s="262"/>
      <c r="N22" s="262"/>
      <c r="O22" s="260">
        <f>(O20+O17+O12)/3</f>
        <v>100.66477272727273</v>
      </c>
      <c r="P22" s="260">
        <f>O22</f>
        <v>100.66477272727273</v>
      </c>
      <c r="Q22" s="260">
        <f>(I22+P22)/2</f>
        <v>100.33238636363637</v>
      </c>
      <c r="R22" s="257" t="s">
        <v>33</v>
      </c>
      <c r="S22" s="265"/>
      <c r="T22" s="263"/>
    </row>
    <row r="23" spans="1:23" ht="74.25" customHeight="1" x14ac:dyDescent="0.35">
      <c r="A23" s="439">
        <v>2</v>
      </c>
      <c r="B23" s="448" t="s">
        <v>99</v>
      </c>
      <c r="C23" s="237" t="s">
        <v>12</v>
      </c>
      <c r="D23" s="240" t="s">
        <v>91</v>
      </c>
      <c r="E23" s="237"/>
      <c r="F23" s="237"/>
      <c r="G23" s="237"/>
      <c r="H23" s="243">
        <f>H24</f>
        <v>100</v>
      </c>
      <c r="I23" s="243">
        <f>H23</f>
        <v>100</v>
      </c>
      <c r="J23" s="244" t="s">
        <v>12</v>
      </c>
      <c r="K23" s="240" t="s">
        <v>91</v>
      </c>
      <c r="L23" s="245"/>
      <c r="M23" s="245"/>
      <c r="N23" s="245"/>
      <c r="O23" s="243">
        <f>(O24+O25+O26)/3</f>
        <v>102.59229359679136</v>
      </c>
      <c r="P23" s="246">
        <f>O23</f>
        <v>102.59229359679136</v>
      </c>
      <c r="Q23" s="247">
        <f>(I23+P23)/2</f>
        <v>101.29614679839568</v>
      </c>
      <c r="R23" s="242"/>
      <c r="S23" s="265"/>
    </row>
    <row r="24" spans="1:23" ht="94.5" customHeight="1" x14ac:dyDescent="0.35">
      <c r="A24" s="440"/>
      <c r="B24" s="449"/>
      <c r="C24" s="242" t="s">
        <v>7</v>
      </c>
      <c r="D24" s="238" t="s">
        <v>92</v>
      </c>
      <c r="E24" s="242" t="s">
        <v>27</v>
      </c>
      <c r="F24" s="242">
        <v>95</v>
      </c>
      <c r="G24" s="242">
        <v>97</v>
      </c>
      <c r="H24" s="248">
        <v>100</v>
      </c>
      <c r="I24" s="245"/>
      <c r="J24" s="245" t="s">
        <v>7</v>
      </c>
      <c r="K24" s="249" t="s">
        <v>391</v>
      </c>
      <c r="L24" s="245" t="s">
        <v>40</v>
      </c>
      <c r="M24" s="245">
        <v>69</v>
      </c>
      <c r="N24" s="245">
        <v>74</v>
      </c>
      <c r="O24" s="248">
        <f t="shared" ref="O24:O30" si="3">N24/M24*100</f>
        <v>107.24637681159422</v>
      </c>
      <c r="P24" s="246"/>
      <c r="Q24" s="247"/>
      <c r="R24" s="250"/>
      <c r="S24" s="265"/>
    </row>
    <row r="25" spans="1:23" ht="69.75" x14ac:dyDescent="0.35">
      <c r="A25" s="440"/>
      <c r="B25" s="449"/>
      <c r="C25" s="242"/>
      <c r="D25" s="238"/>
      <c r="E25" s="242"/>
      <c r="F25" s="242"/>
      <c r="G25" s="242"/>
      <c r="H25" s="248"/>
      <c r="I25" s="245"/>
      <c r="J25" s="245" t="s">
        <v>8</v>
      </c>
      <c r="K25" s="249" t="s">
        <v>385</v>
      </c>
      <c r="L25" s="245" t="s">
        <v>40</v>
      </c>
      <c r="M25" s="245">
        <v>377</v>
      </c>
      <c r="N25" s="245">
        <v>379</v>
      </c>
      <c r="O25" s="248">
        <f t="shared" si="3"/>
        <v>100.53050397877985</v>
      </c>
      <c r="P25" s="246"/>
      <c r="Q25" s="247"/>
      <c r="R25" s="250"/>
      <c r="S25" s="265"/>
    </row>
    <row r="26" spans="1:23" ht="46.5" x14ac:dyDescent="0.35">
      <c r="A26" s="440"/>
      <c r="B26" s="449"/>
      <c r="C26" s="242"/>
      <c r="D26" s="238"/>
      <c r="E26" s="242"/>
      <c r="F26" s="242"/>
      <c r="G26" s="242"/>
      <c r="H26" s="248"/>
      <c r="I26" s="245"/>
      <c r="J26" s="245" t="s">
        <v>9</v>
      </c>
      <c r="K26" s="249" t="s">
        <v>390</v>
      </c>
      <c r="L26" s="245" t="s">
        <v>40</v>
      </c>
      <c r="M26" s="245">
        <v>25</v>
      </c>
      <c r="N26" s="245">
        <v>25</v>
      </c>
      <c r="O26" s="248">
        <f t="shared" si="3"/>
        <v>100</v>
      </c>
      <c r="P26" s="246"/>
      <c r="Q26" s="247"/>
      <c r="R26" s="250"/>
      <c r="S26" s="265"/>
    </row>
    <row r="27" spans="1:23" ht="43.5" customHeight="1" x14ac:dyDescent="0.35">
      <c r="A27" s="440"/>
      <c r="B27" s="449"/>
      <c r="C27" s="237" t="s">
        <v>13</v>
      </c>
      <c r="D27" s="240" t="s">
        <v>94</v>
      </c>
      <c r="E27" s="242"/>
      <c r="F27" s="242"/>
      <c r="G27" s="242"/>
      <c r="H27" s="243">
        <f>(H28+H29)/2</f>
        <v>100</v>
      </c>
      <c r="I27" s="243">
        <f>H27</f>
        <v>100</v>
      </c>
      <c r="J27" s="237" t="s">
        <v>13</v>
      </c>
      <c r="K27" s="240" t="s">
        <v>94</v>
      </c>
      <c r="L27" s="245"/>
      <c r="M27" s="251"/>
      <c r="N27" s="251"/>
      <c r="O27" s="243">
        <f>(O28+O29+O30)/3</f>
        <v>100.50287356321839</v>
      </c>
      <c r="P27" s="246">
        <f>O27</f>
        <v>100.50287356321839</v>
      </c>
      <c r="Q27" s="247">
        <f>(I27+P27)/2</f>
        <v>100.25143678160919</v>
      </c>
      <c r="R27" s="250"/>
      <c r="S27" s="265"/>
    </row>
    <row r="28" spans="1:23" ht="89.25" customHeight="1" x14ac:dyDescent="0.35">
      <c r="A28" s="440"/>
      <c r="B28" s="449"/>
      <c r="C28" s="242" t="s">
        <v>14</v>
      </c>
      <c r="D28" s="238" t="s">
        <v>92</v>
      </c>
      <c r="E28" s="242" t="s">
        <v>27</v>
      </c>
      <c r="F28" s="242">
        <v>95</v>
      </c>
      <c r="G28" s="242">
        <v>99</v>
      </c>
      <c r="H28" s="248">
        <v>100</v>
      </c>
      <c r="I28" s="245"/>
      <c r="J28" s="252" t="s">
        <v>14</v>
      </c>
      <c r="K28" s="249" t="s">
        <v>392</v>
      </c>
      <c r="L28" s="245" t="s">
        <v>40</v>
      </c>
      <c r="M28" s="245">
        <v>464</v>
      </c>
      <c r="N28" s="245">
        <v>471</v>
      </c>
      <c r="O28" s="248">
        <f t="shared" si="3"/>
        <v>101.50862068965519</v>
      </c>
      <c r="P28" s="246"/>
      <c r="Q28" s="247"/>
      <c r="R28" s="254"/>
      <c r="S28" s="265"/>
    </row>
    <row r="29" spans="1:23" ht="58.5" customHeight="1" x14ac:dyDescent="0.35">
      <c r="A29" s="440"/>
      <c r="B29" s="449"/>
      <c r="C29" s="242" t="s">
        <v>15</v>
      </c>
      <c r="D29" s="238" t="s">
        <v>95</v>
      </c>
      <c r="E29" s="242" t="s">
        <v>96</v>
      </c>
      <c r="F29" s="242">
        <v>35</v>
      </c>
      <c r="G29" s="242">
        <v>35</v>
      </c>
      <c r="H29" s="248">
        <f>G29/F29*100</f>
        <v>100</v>
      </c>
      <c r="I29" s="245"/>
      <c r="J29" s="252" t="s">
        <v>15</v>
      </c>
      <c r="K29" s="249" t="s">
        <v>387</v>
      </c>
      <c r="L29" s="245" t="s">
        <v>40</v>
      </c>
      <c r="M29" s="245">
        <v>1</v>
      </c>
      <c r="N29" s="245">
        <v>1</v>
      </c>
      <c r="O29" s="248">
        <f t="shared" si="3"/>
        <v>100</v>
      </c>
      <c r="P29" s="246"/>
      <c r="Q29" s="247"/>
      <c r="R29" s="254"/>
      <c r="S29" s="265"/>
    </row>
    <row r="30" spans="1:23" x14ac:dyDescent="0.35">
      <c r="A30" s="440"/>
      <c r="B30" s="449"/>
      <c r="C30" s="242"/>
      <c r="D30" s="238"/>
      <c r="E30" s="242"/>
      <c r="F30" s="242"/>
      <c r="G30" s="242"/>
      <c r="H30" s="248"/>
      <c r="I30" s="245"/>
      <c r="J30" s="252" t="s">
        <v>41</v>
      </c>
      <c r="K30" s="249" t="s">
        <v>388</v>
      </c>
      <c r="L30" s="245" t="s">
        <v>40</v>
      </c>
      <c r="M30" s="245">
        <v>6</v>
      </c>
      <c r="N30" s="245">
        <v>6</v>
      </c>
      <c r="O30" s="248">
        <f t="shared" si="3"/>
        <v>100</v>
      </c>
      <c r="P30" s="246"/>
      <c r="Q30" s="247"/>
      <c r="R30" s="254"/>
      <c r="S30" s="265"/>
    </row>
    <row r="31" spans="1:23" ht="85.5" customHeight="1" x14ac:dyDescent="0.35">
      <c r="A31" s="440"/>
      <c r="B31" s="449"/>
      <c r="C31" s="237" t="s">
        <v>30</v>
      </c>
      <c r="D31" s="240" t="s">
        <v>514</v>
      </c>
      <c r="E31" s="242"/>
      <c r="F31" s="242"/>
      <c r="G31" s="242"/>
      <c r="H31" s="243">
        <f>H32</f>
        <v>100</v>
      </c>
      <c r="I31" s="243">
        <f>H31</f>
        <v>100</v>
      </c>
      <c r="J31" s="237" t="s">
        <v>30</v>
      </c>
      <c r="K31" s="240" t="str">
        <f>D31</f>
        <v>Предоставление консультационных и методических услуг</v>
      </c>
      <c r="L31" s="245"/>
      <c r="M31" s="253"/>
      <c r="N31" s="253"/>
      <c r="O31" s="243">
        <f>O32</f>
        <v>110</v>
      </c>
      <c r="P31" s="246">
        <f>O31</f>
        <v>110</v>
      </c>
      <c r="Q31" s="247">
        <f>(I31+P31)/2</f>
        <v>105</v>
      </c>
      <c r="R31" s="242"/>
      <c r="S31" s="265"/>
    </row>
    <row r="32" spans="1:23" ht="41.25" customHeight="1" x14ac:dyDescent="0.35">
      <c r="A32" s="440"/>
      <c r="B32" s="449"/>
      <c r="C32" s="242" t="s">
        <v>31</v>
      </c>
      <c r="D32" s="238" t="s">
        <v>389</v>
      </c>
      <c r="E32" s="242" t="s">
        <v>393</v>
      </c>
      <c r="F32" s="242">
        <v>50</v>
      </c>
      <c r="G32" s="242">
        <v>89</v>
      </c>
      <c r="H32" s="248">
        <v>100</v>
      </c>
      <c r="I32" s="245"/>
      <c r="J32" s="252" t="s">
        <v>31</v>
      </c>
      <c r="K32" s="249" t="s">
        <v>97</v>
      </c>
      <c r="L32" s="245" t="s">
        <v>38</v>
      </c>
      <c r="M32" s="245">
        <v>100</v>
      </c>
      <c r="N32" s="253">
        <v>119</v>
      </c>
      <c r="O32" s="248">
        <v>110</v>
      </c>
      <c r="P32" s="246"/>
      <c r="Q32" s="247"/>
      <c r="R32" s="250"/>
      <c r="S32" s="265"/>
    </row>
    <row r="33" spans="1:20" s="264" customFormat="1" ht="40.5" customHeight="1" x14ac:dyDescent="0.35">
      <c r="A33" s="441"/>
      <c r="B33" s="450"/>
      <c r="C33" s="257"/>
      <c r="D33" s="258" t="s">
        <v>6</v>
      </c>
      <c r="E33" s="257"/>
      <c r="F33" s="259"/>
      <c r="G33" s="259"/>
      <c r="H33" s="260">
        <f>(H31+H27+H23)/3</f>
        <v>100</v>
      </c>
      <c r="I33" s="260">
        <f>H33</f>
        <v>100</v>
      </c>
      <c r="J33" s="261"/>
      <c r="K33" s="258" t="s">
        <v>6</v>
      </c>
      <c r="L33" s="259"/>
      <c r="M33" s="262"/>
      <c r="N33" s="262"/>
      <c r="O33" s="260">
        <f>(O31+O27+O23)/3</f>
        <v>104.36505572000324</v>
      </c>
      <c r="P33" s="260">
        <f>O33</f>
        <v>104.36505572000324</v>
      </c>
      <c r="Q33" s="260">
        <f>(I33+P33)/2</f>
        <v>102.18252786000161</v>
      </c>
      <c r="R33" s="257" t="s">
        <v>33</v>
      </c>
      <c r="S33" s="265"/>
      <c r="T33" s="263"/>
    </row>
    <row r="34" spans="1:20" ht="83.25" customHeight="1" x14ac:dyDescent="0.35">
      <c r="A34" s="439">
        <v>3</v>
      </c>
      <c r="B34" s="448" t="s">
        <v>100</v>
      </c>
      <c r="C34" s="237" t="s">
        <v>12</v>
      </c>
      <c r="D34" s="240" t="s">
        <v>91</v>
      </c>
      <c r="E34" s="237"/>
      <c r="F34" s="237"/>
      <c r="G34" s="237"/>
      <c r="H34" s="243">
        <f>H35</f>
        <v>100</v>
      </c>
      <c r="I34" s="243">
        <f>H34</f>
        <v>100</v>
      </c>
      <c r="J34" s="244" t="s">
        <v>12</v>
      </c>
      <c r="K34" s="240" t="s">
        <v>91</v>
      </c>
      <c r="L34" s="245"/>
      <c r="M34" s="245"/>
      <c r="N34" s="245"/>
      <c r="O34" s="243">
        <f>(O35+O36+O37+O38+O39)/5</f>
        <v>100.74754901960785</v>
      </c>
      <c r="P34" s="246">
        <f>O34</f>
        <v>100.74754901960785</v>
      </c>
      <c r="Q34" s="247">
        <f>(I34+P34)/2</f>
        <v>100.37377450980392</v>
      </c>
      <c r="R34" s="242"/>
      <c r="S34" s="265"/>
    </row>
    <row r="35" spans="1:20" ht="77.25" customHeight="1" x14ac:dyDescent="0.35">
      <c r="A35" s="440"/>
      <c r="B35" s="449"/>
      <c r="C35" s="242" t="s">
        <v>7</v>
      </c>
      <c r="D35" s="238" t="s">
        <v>92</v>
      </c>
      <c r="E35" s="242" t="s">
        <v>27</v>
      </c>
      <c r="F35" s="242">
        <v>95</v>
      </c>
      <c r="G35" s="242">
        <v>99.3</v>
      </c>
      <c r="H35" s="248">
        <v>100</v>
      </c>
      <c r="I35" s="245"/>
      <c r="J35" s="245" t="s">
        <v>7</v>
      </c>
      <c r="K35" s="249" t="s">
        <v>513</v>
      </c>
      <c r="L35" s="245" t="s">
        <v>40</v>
      </c>
      <c r="M35" s="245">
        <v>32</v>
      </c>
      <c r="N35" s="245">
        <v>35</v>
      </c>
      <c r="O35" s="248">
        <f t="shared" ref="O35:O38" si="4">N35/M35*100</f>
        <v>109.375</v>
      </c>
      <c r="P35" s="246"/>
      <c r="Q35" s="247"/>
      <c r="R35" s="250"/>
      <c r="S35" s="265"/>
    </row>
    <row r="36" spans="1:20" ht="69.75" x14ac:dyDescent="0.35">
      <c r="A36" s="440"/>
      <c r="B36" s="449"/>
      <c r="C36" s="242"/>
      <c r="D36" s="238"/>
      <c r="E36" s="242"/>
      <c r="F36" s="242"/>
      <c r="G36" s="242"/>
      <c r="H36" s="248"/>
      <c r="I36" s="245"/>
      <c r="J36" s="245" t="s">
        <v>8</v>
      </c>
      <c r="K36" s="249" t="s">
        <v>509</v>
      </c>
      <c r="L36" s="245" t="s">
        <v>40</v>
      </c>
      <c r="M36" s="245">
        <v>204</v>
      </c>
      <c r="N36" s="245">
        <v>201</v>
      </c>
      <c r="O36" s="248">
        <f t="shared" si="4"/>
        <v>98.529411764705884</v>
      </c>
      <c r="P36" s="246"/>
      <c r="Q36" s="247"/>
      <c r="R36" s="250"/>
      <c r="S36" s="265"/>
    </row>
    <row r="37" spans="1:20" ht="35.25" customHeight="1" x14ac:dyDescent="0.35">
      <c r="A37" s="440"/>
      <c r="B37" s="449"/>
      <c r="C37" s="242"/>
      <c r="D37" s="238"/>
      <c r="E37" s="242"/>
      <c r="F37" s="242"/>
      <c r="G37" s="242"/>
      <c r="H37" s="248"/>
      <c r="I37" s="245"/>
      <c r="J37" s="245" t="s">
        <v>9</v>
      </c>
      <c r="K37" s="249" t="s">
        <v>510</v>
      </c>
      <c r="L37" s="245" t="s">
        <v>40</v>
      </c>
      <c r="M37" s="245">
        <v>24</v>
      </c>
      <c r="N37" s="245">
        <v>23</v>
      </c>
      <c r="O37" s="248">
        <f t="shared" si="4"/>
        <v>95.833333333333343</v>
      </c>
      <c r="P37" s="246"/>
      <c r="Q37" s="247"/>
      <c r="R37" s="250"/>
      <c r="S37" s="265"/>
    </row>
    <row r="38" spans="1:20" ht="69.75" x14ac:dyDescent="0.35">
      <c r="A38" s="440"/>
      <c r="B38" s="449"/>
      <c r="C38" s="242"/>
      <c r="D38" s="238"/>
      <c r="E38" s="242"/>
      <c r="F38" s="242"/>
      <c r="G38" s="242"/>
      <c r="H38" s="248"/>
      <c r="I38" s="245"/>
      <c r="J38" s="245" t="s">
        <v>10</v>
      </c>
      <c r="K38" s="249" t="s">
        <v>574</v>
      </c>
      <c r="L38" s="245" t="s">
        <v>40</v>
      </c>
      <c r="M38" s="245">
        <v>1</v>
      </c>
      <c r="N38" s="245">
        <v>1</v>
      </c>
      <c r="O38" s="248">
        <f t="shared" si="4"/>
        <v>100</v>
      </c>
      <c r="P38" s="246"/>
      <c r="Q38" s="247"/>
      <c r="R38" s="250"/>
      <c r="S38" s="265"/>
    </row>
    <row r="39" spans="1:20" ht="69.75" x14ac:dyDescent="0.35">
      <c r="A39" s="440"/>
      <c r="B39" s="449"/>
      <c r="C39" s="242"/>
      <c r="D39" s="238"/>
      <c r="E39" s="242"/>
      <c r="F39" s="242"/>
      <c r="G39" s="242"/>
      <c r="H39" s="248"/>
      <c r="I39" s="245"/>
      <c r="J39" s="245" t="s">
        <v>37</v>
      </c>
      <c r="K39" s="249" t="s">
        <v>511</v>
      </c>
      <c r="L39" s="245" t="s">
        <v>40</v>
      </c>
      <c r="M39" s="245">
        <v>1</v>
      </c>
      <c r="N39" s="245">
        <v>1</v>
      </c>
      <c r="O39" s="248">
        <f t="shared" ref="O39" si="5">N39/M39*100</f>
        <v>100</v>
      </c>
      <c r="P39" s="246"/>
      <c r="Q39" s="247"/>
      <c r="R39" s="250"/>
      <c r="S39" s="265"/>
    </row>
    <row r="40" spans="1:20" ht="72" customHeight="1" x14ac:dyDescent="0.35">
      <c r="A40" s="440"/>
      <c r="B40" s="449"/>
      <c r="C40" s="237" t="s">
        <v>13</v>
      </c>
      <c r="D40" s="240" t="s">
        <v>94</v>
      </c>
      <c r="E40" s="242"/>
      <c r="F40" s="242"/>
      <c r="G40" s="242"/>
      <c r="H40" s="243">
        <f>(H41+H42)/2</f>
        <v>100</v>
      </c>
      <c r="I40" s="243">
        <f>H40</f>
        <v>100</v>
      </c>
      <c r="J40" s="237" t="s">
        <v>13</v>
      </c>
      <c r="K40" s="240" t="s">
        <v>94</v>
      </c>
      <c r="L40" s="245"/>
      <c r="M40" s="251"/>
      <c r="N40" s="251"/>
      <c r="O40" s="243">
        <f>(O41+O42+O43)/3</f>
        <v>106.13965744400527</v>
      </c>
      <c r="P40" s="246">
        <f>O40</f>
        <v>106.13965744400527</v>
      </c>
      <c r="Q40" s="247">
        <f>(I40+P40)/2</f>
        <v>103.06982872200263</v>
      </c>
      <c r="R40" s="250"/>
      <c r="S40" s="265"/>
    </row>
    <row r="41" spans="1:20" ht="55.5" customHeight="1" x14ac:dyDescent="0.35">
      <c r="A41" s="440"/>
      <c r="B41" s="449"/>
      <c r="C41" s="242" t="s">
        <v>14</v>
      </c>
      <c r="D41" s="238" t="s">
        <v>92</v>
      </c>
      <c r="E41" s="242" t="s">
        <v>27</v>
      </c>
      <c r="F41" s="242">
        <v>95</v>
      </c>
      <c r="G41" s="242">
        <v>100</v>
      </c>
      <c r="H41" s="248">
        <v>100</v>
      </c>
      <c r="I41" s="245"/>
      <c r="J41" s="252" t="s">
        <v>14</v>
      </c>
      <c r="K41" s="249" t="s">
        <v>392</v>
      </c>
      <c r="L41" s="245" t="s">
        <v>40</v>
      </c>
      <c r="M41" s="245">
        <v>253</v>
      </c>
      <c r="N41" s="245">
        <v>249</v>
      </c>
      <c r="O41" s="248">
        <f t="shared" ref="O41" si="6">N41/M41*100</f>
        <v>98.418972332015812</v>
      </c>
      <c r="P41" s="246"/>
      <c r="Q41" s="247"/>
      <c r="R41" s="250"/>
      <c r="S41" s="265"/>
    </row>
    <row r="42" spans="1:20" ht="83.25" customHeight="1" x14ac:dyDescent="0.35">
      <c r="A42" s="440"/>
      <c r="B42" s="449"/>
      <c r="C42" s="242" t="s">
        <v>15</v>
      </c>
      <c r="D42" s="238" t="s">
        <v>95</v>
      </c>
      <c r="E42" s="242" t="s">
        <v>96</v>
      </c>
      <c r="F42" s="242">
        <v>35</v>
      </c>
      <c r="G42" s="242">
        <v>21.2</v>
      </c>
      <c r="H42" s="248">
        <v>100</v>
      </c>
      <c r="I42" s="245"/>
      <c r="J42" s="252" t="s">
        <v>15</v>
      </c>
      <c r="K42" s="249" t="s">
        <v>387</v>
      </c>
      <c r="L42" s="245" t="s">
        <v>40</v>
      </c>
      <c r="M42" s="245">
        <v>1</v>
      </c>
      <c r="N42" s="245">
        <v>2</v>
      </c>
      <c r="O42" s="248">
        <v>110</v>
      </c>
      <c r="P42" s="246"/>
      <c r="Q42" s="247"/>
      <c r="R42" s="250"/>
      <c r="S42" s="265"/>
    </row>
    <row r="43" spans="1:20" x14ac:dyDescent="0.35">
      <c r="A43" s="440"/>
      <c r="B43" s="449"/>
      <c r="C43" s="242"/>
      <c r="D43" s="238"/>
      <c r="E43" s="242"/>
      <c r="F43" s="242"/>
      <c r="G43" s="242"/>
      <c r="H43" s="248"/>
      <c r="I43" s="245"/>
      <c r="J43" s="252" t="s">
        <v>41</v>
      </c>
      <c r="K43" s="249" t="s">
        <v>388</v>
      </c>
      <c r="L43" s="245" t="s">
        <v>40</v>
      </c>
      <c r="M43" s="245">
        <v>7</v>
      </c>
      <c r="N43" s="245">
        <v>8</v>
      </c>
      <c r="O43" s="248">
        <v>110</v>
      </c>
      <c r="P43" s="246"/>
      <c r="Q43" s="247"/>
      <c r="R43" s="250"/>
      <c r="S43" s="265"/>
    </row>
    <row r="44" spans="1:20" ht="64.5" customHeight="1" x14ac:dyDescent="0.35">
      <c r="A44" s="440"/>
      <c r="B44" s="449"/>
      <c r="C44" s="237" t="s">
        <v>30</v>
      </c>
      <c r="D44" s="240" t="s">
        <v>422</v>
      </c>
      <c r="E44" s="242"/>
      <c r="F44" s="242"/>
      <c r="G44" s="242"/>
      <c r="H44" s="243">
        <f>H45</f>
        <v>98</v>
      </c>
      <c r="I44" s="243">
        <f>H44</f>
        <v>98</v>
      </c>
      <c r="J44" s="237" t="s">
        <v>30</v>
      </c>
      <c r="K44" s="240" t="str">
        <f>D44</f>
        <v>Психолого-педагогическое консультирование обучающихся, их родителей (законных представителей) и педагогических работников</v>
      </c>
      <c r="L44" s="245"/>
      <c r="M44" s="253"/>
      <c r="N44" s="253"/>
      <c r="O44" s="243">
        <f>O45</f>
        <v>98</v>
      </c>
      <c r="P44" s="246">
        <f>O44</f>
        <v>98</v>
      </c>
      <c r="Q44" s="247">
        <f>(I44+P44)/2</f>
        <v>98</v>
      </c>
      <c r="R44" s="242"/>
      <c r="S44" s="265"/>
    </row>
    <row r="45" spans="1:20" ht="69.75" x14ac:dyDescent="0.35">
      <c r="A45" s="440"/>
      <c r="B45" s="449"/>
      <c r="C45" s="242" t="s">
        <v>31</v>
      </c>
      <c r="D45" s="238" t="s">
        <v>389</v>
      </c>
      <c r="E45" s="242" t="s">
        <v>393</v>
      </c>
      <c r="F45" s="242">
        <v>50</v>
      </c>
      <c r="G45" s="242">
        <v>49</v>
      </c>
      <c r="H45" s="248">
        <f>G45/F45*100</f>
        <v>98</v>
      </c>
      <c r="I45" s="245"/>
      <c r="J45" s="252" t="s">
        <v>31</v>
      </c>
      <c r="K45" s="249" t="s">
        <v>97</v>
      </c>
      <c r="L45" s="245" t="s">
        <v>38</v>
      </c>
      <c r="M45" s="253">
        <v>100</v>
      </c>
      <c r="N45" s="253">
        <v>98</v>
      </c>
      <c r="O45" s="248">
        <f t="shared" ref="O45" si="7">N45/M45*100</f>
        <v>98</v>
      </c>
      <c r="P45" s="246"/>
      <c r="Q45" s="247"/>
      <c r="R45" s="250"/>
      <c r="S45" s="265"/>
    </row>
    <row r="46" spans="1:20" s="264" customFormat="1" ht="43.5" customHeight="1" x14ac:dyDescent="0.35">
      <c r="A46" s="441"/>
      <c r="B46" s="450"/>
      <c r="C46" s="257"/>
      <c r="D46" s="258" t="s">
        <v>6</v>
      </c>
      <c r="E46" s="257"/>
      <c r="F46" s="259"/>
      <c r="G46" s="259"/>
      <c r="H46" s="260">
        <f>(H44+H40+H34)/3</f>
        <v>99.333333333333329</v>
      </c>
      <c r="I46" s="260">
        <f>H46</f>
        <v>99.333333333333329</v>
      </c>
      <c r="J46" s="261"/>
      <c r="K46" s="258" t="s">
        <v>6</v>
      </c>
      <c r="L46" s="259"/>
      <c r="M46" s="262"/>
      <c r="N46" s="262"/>
      <c r="O46" s="260">
        <f>(O44+O40+O34)/3</f>
        <v>101.62906882120437</v>
      </c>
      <c r="P46" s="260">
        <f>O46</f>
        <v>101.62906882120437</v>
      </c>
      <c r="Q46" s="260">
        <f>(I46+P46)/2</f>
        <v>100.48120107726885</v>
      </c>
      <c r="R46" s="257" t="s">
        <v>490</v>
      </c>
      <c r="S46" s="265"/>
      <c r="T46" s="263"/>
    </row>
    <row r="47" spans="1:20" ht="87" customHeight="1" x14ac:dyDescent="0.35">
      <c r="A47" s="439" t="s">
        <v>78</v>
      </c>
      <c r="B47" s="448" t="s">
        <v>101</v>
      </c>
      <c r="C47" s="237" t="s">
        <v>12</v>
      </c>
      <c r="D47" s="240" t="s">
        <v>91</v>
      </c>
      <c r="E47" s="237"/>
      <c r="F47" s="237"/>
      <c r="G47" s="237"/>
      <c r="H47" s="243">
        <f>H48</f>
        <v>100</v>
      </c>
      <c r="I47" s="243">
        <f>H47</f>
        <v>100</v>
      </c>
      <c r="J47" s="244" t="s">
        <v>12</v>
      </c>
      <c r="K47" s="240" t="s">
        <v>91</v>
      </c>
      <c r="L47" s="245"/>
      <c r="M47" s="245"/>
      <c r="N47" s="245"/>
      <c r="O47" s="243">
        <f>(O48+O49+O50)/3</f>
        <v>96.702260702260688</v>
      </c>
      <c r="P47" s="246">
        <f>O47</f>
        <v>96.702260702260688</v>
      </c>
      <c r="Q47" s="247">
        <f>(I47+P47)/2</f>
        <v>98.351130351130337</v>
      </c>
      <c r="R47" s="245"/>
      <c r="S47" s="265"/>
    </row>
    <row r="48" spans="1:20" ht="69.75" x14ac:dyDescent="0.35">
      <c r="A48" s="440"/>
      <c r="B48" s="449"/>
      <c r="C48" s="242" t="s">
        <v>7</v>
      </c>
      <c r="D48" s="238" t="s">
        <v>92</v>
      </c>
      <c r="E48" s="242" t="s">
        <v>27</v>
      </c>
      <c r="F48" s="242">
        <v>95</v>
      </c>
      <c r="G48" s="242">
        <v>97</v>
      </c>
      <c r="H48" s="248">
        <v>100</v>
      </c>
      <c r="I48" s="245"/>
      <c r="J48" s="245" t="s">
        <v>7</v>
      </c>
      <c r="K48" s="249" t="s">
        <v>391</v>
      </c>
      <c r="L48" s="245" t="s">
        <v>40</v>
      </c>
      <c r="M48" s="245">
        <v>99</v>
      </c>
      <c r="N48" s="245">
        <v>97</v>
      </c>
      <c r="O48" s="248">
        <f>N48/M48*100</f>
        <v>97.979797979797979</v>
      </c>
      <c r="P48" s="246"/>
      <c r="Q48" s="247"/>
      <c r="R48" s="250"/>
      <c r="S48" s="265"/>
    </row>
    <row r="49" spans="1:23" ht="69.75" x14ac:dyDescent="0.35">
      <c r="A49" s="440"/>
      <c r="B49" s="449"/>
      <c r="C49" s="242"/>
      <c r="D49" s="238"/>
      <c r="E49" s="242"/>
      <c r="F49" s="242"/>
      <c r="G49" s="242"/>
      <c r="H49" s="248"/>
      <c r="I49" s="245"/>
      <c r="J49" s="245" t="s">
        <v>8</v>
      </c>
      <c r="K49" s="249" t="s">
        <v>385</v>
      </c>
      <c r="L49" s="245" t="s">
        <v>40</v>
      </c>
      <c r="M49" s="245">
        <v>350</v>
      </c>
      <c r="N49" s="245">
        <v>338</v>
      </c>
      <c r="O49" s="248">
        <f t="shared" ref="O49:O50" si="8">N49/M49*100</f>
        <v>96.571428571428569</v>
      </c>
      <c r="P49" s="246"/>
      <c r="Q49" s="247"/>
      <c r="R49" s="250"/>
      <c r="S49" s="265"/>
    </row>
    <row r="50" spans="1:23" ht="46.5" x14ac:dyDescent="0.35">
      <c r="A50" s="440"/>
      <c r="B50" s="449"/>
      <c r="C50" s="242"/>
      <c r="D50" s="238"/>
      <c r="E50" s="242"/>
      <c r="F50" s="242"/>
      <c r="G50" s="242"/>
      <c r="H50" s="248"/>
      <c r="I50" s="245"/>
      <c r="J50" s="245" t="s">
        <v>9</v>
      </c>
      <c r="K50" s="249" t="s">
        <v>390</v>
      </c>
      <c r="L50" s="245" t="s">
        <v>40</v>
      </c>
      <c r="M50" s="245">
        <v>45</v>
      </c>
      <c r="N50" s="245">
        <v>43</v>
      </c>
      <c r="O50" s="248">
        <f t="shared" si="8"/>
        <v>95.555555555555557</v>
      </c>
      <c r="P50" s="246"/>
      <c r="Q50" s="247"/>
      <c r="R50" s="250"/>
      <c r="S50" s="265"/>
    </row>
    <row r="51" spans="1:23" ht="72" customHeight="1" x14ac:dyDescent="0.35">
      <c r="A51" s="440"/>
      <c r="B51" s="449"/>
      <c r="C51" s="237" t="s">
        <v>13</v>
      </c>
      <c r="D51" s="240" t="s">
        <v>94</v>
      </c>
      <c r="E51" s="242"/>
      <c r="F51" s="242"/>
      <c r="G51" s="242"/>
      <c r="H51" s="243">
        <f>(H52+H53)/2</f>
        <v>100</v>
      </c>
      <c r="I51" s="243">
        <f>H51</f>
        <v>100</v>
      </c>
      <c r="J51" s="237" t="s">
        <v>13</v>
      </c>
      <c r="K51" s="240" t="s">
        <v>94</v>
      </c>
      <c r="L51" s="245"/>
      <c r="M51" s="251"/>
      <c r="N51" s="251"/>
      <c r="O51" s="243">
        <f>(O52+O53+O54)/3</f>
        <v>98.893499308437072</v>
      </c>
      <c r="P51" s="246">
        <f>O51</f>
        <v>98.893499308437072</v>
      </c>
      <c r="Q51" s="247">
        <f>(I51+P51)/2</f>
        <v>99.446749654218536</v>
      </c>
      <c r="R51" s="245"/>
      <c r="S51" s="265"/>
    </row>
    <row r="52" spans="1:23" ht="46.5" customHeight="1" x14ac:dyDescent="0.35">
      <c r="A52" s="440"/>
      <c r="B52" s="449"/>
      <c r="C52" s="242" t="s">
        <v>14</v>
      </c>
      <c r="D52" s="238" t="s">
        <v>92</v>
      </c>
      <c r="E52" s="242" t="s">
        <v>27</v>
      </c>
      <c r="F52" s="242">
        <v>95</v>
      </c>
      <c r="G52" s="242">
        <v>97</v>
      </c>
      <c r="H52" s="248">
        <v>100</v>
      </c>
      <c r="I52" s="245"/>
      <c r="J52" s="252" t="s">
        <v>14</v>
      </c>
      <c r="K52" s="249" t="s">
        <v>392</v>
      </c>
      <c r="L52" s="245" t="s">
        <v>40</v>
      </c>
      <c r="M52" s="245">
        <v>482</v>
      </c>
      <c r="N52" s="245">
        <v>466</v>
      </c>
      <c r="O52" s="248">
        <f t="shared" ref="O52:O54" si="9">N52/M52*100</f>
        <v>96.680497925311201</v>
      </c>
      <c r="P52" s="246"/>
      <c r="Q52" s="247"/>
      <c r="R52" s="250"/>
      <c r="S52" s="265"/>
    </row>
    <row r="53" spans="1:23" ht="95.25" customHeight="1" x14ac:dyDescent="0.35">
      <c r="A53" s="440"/>
      <c r="B53" s="449"/>
      <c r="C53" s="242" t="s">
        <v>15</v>
      </c>
      <c r="D53" s="238" t="s">
        <v>95</v>
      </c>
      <c r="E53" s="242" t="s">
        <v>96</v>
      </c>
      <c r="F53" s="242">
        <v>35</v>
      </c>
      <c r="G53" s="242">
        <v>17.3</v>
      </c>
      <c r="H53" s="248">
        <v>100</v>
      </c>
      <c r="I53" s="245"/>
      <c r="J53" s="252" t="s">
        <v>15</v>
      </c>
      <c r="K53" s="249" t="s">
        <v>387</v>
      </c>
      <c r="L53" s="245" t="s">
        <v>40</v>
      </c>
      <c r="M53" s="245">
        <v>1</v>
      </c>
      <c r="N53" s="245">
        <v>1</v>
      </c>
      <c r="O53" s="248">
        <f t="shared" si="9"/>
        <v>100</v>
      </c>
      <c r="P53" s="246"/>
      <c r="Q53" s="247"/>
      <c r="R53" s="250"/>
      <c r="S53" s="265"/>
      <c r="W53" s="265"/>
    </row>
    <row r="54" spans="1:23" x14ac:dyDescent="0.35">
      <c r="A54" s="440"/>
      <c r="B54" s="449"/>
      <c r="C54" s="242"/>
      <c r="D54" s="238"/>
      <c r="E54" s="242"/>
      <c r="F54" s="242"/>
      <c r="G54" s="242"/>
      <c r="H54" s="248"/>
      <c r="I54" s="245"/>
      <c r="J54" s="252" t="s">
        <v>41</v>
      </c>
      <c r="K54" s="249" t="s">
        <v>388</v>
      </c>
      <c r="L54" s="245" t="s">
        <v>40</v>
      </c>
      <c r="M54" s="245">
        <v>11</v>
      </c>
      <c r="N54" s="245">
        <v>11</v>
      </c>
      <c r="O54" s="248">
        <f t="shared" si="9"/>
        <v>100</v>
      </c>
      <c r="P54" s="246"/>
      <c r="Q54" s="247"/>
      <c r="R54" s="250"/>
      <c r="S54" s="265"/>
      <c r="W54" s="265"/>
    </row>
    <row r="55" spans="1:23" s="264" customFormat="1" ht="41.25" customHeight="1" x14ac:dyDescent="0.35">
      <c r="A55" s="441"/>
      <c r="B55" s="450"/>
      <c r="C55" s="257"/>
      <c r="D55" s="258" t="s">
        <v>6</v>
      </c>
      <c r="E55" s="257"/>
      <c r="F55" s="259"/>
      <c r="G55" s="259"/>
      <c r="H55" s="260">
        <f>(H51+H47)/2</f>
        <v>100</v>
      </c>
      <c r="I55" s="260">
        <f>H55</f>
        <v>100</v>
      </c>
      <c r="J55" s="261"/>
      <c r="K55" s="258" t="s">
        <v>6</v>
      </c>
      <c r="L55" s="259"/>
      <c r="M55" s="262"/>
      <c r="N55" s="262"/>
      <c r="O55" s="260">
        <f>(O51+O47)/2</f>
        <v>97.797880005348873</v>
      </c>
      <c r="P55" s="260">
        <f>O55</f>
        <v>97.797880005348873</v>
      </c>
      <c r="Q55" s="260">
        <f>(I55+P55)/2</f>
        <v>98.898940002674436</v>
      </c>
      <c r="R55" s="257" t="s">
        <v>490</v>
      </c>
      <c r="S55" s="265"/>
      <c r="T55" s="263"/>
    </row>
    <row r="56" spans="1:23" ht="81.75" customHeight="1" x14ac:dyDescent="0.35">
      <c r="A56" s="439" t="s">
        <v>79</v>
      </c>
      <c r="B56" s="448" t="s">
        <v>102</v>
      </c>
      <c r="C56" s="237" t="s">
        <v>12</v>
      </c>
      <c r="D56" s="240" t="s">
        <v>91</v>
      </c>
      <c r="E56" s="237"/>
      <c r="F56" s="237"/>
      <c r="G56" s="237"/>
      <c r="H56" s="243">
        <f>H57</f>
        <v>100</v>
      </c>
      <c r="I56" s="243">
        <f>H56</f>
        <v>100</v>
      </c>
      <c r="J56" s="244" t="s">
        <v>12</v>
      </c>
      <c r="K56" s="240" t="s">
        <v>91</v>
      </c>
      <c r="L56" s="245"/>
      <c r="M56" s="245"/>
      <c r="N56" s="245"/>
      <c r="O56" s="243">
        <f>(O57+O58+O59+O60)/3</f>
        <v>101.14197530864197</v>
      </c>
      <c r="P56" s="246">
        <f>O56</f>
        <v>101.14197530864197</v>
      </c>
      <c r="Q56" s="247">
        <f>(I56+P56)/2</f>
        <v>100.57098765432099</v>
      </c>
      <c r="R56" s="242"/>
      <c r="S56" s="265"/>
    </row>
    <row r="57" spans="1:23" ht="69.75" x14ac:dyDescent="0.35">
      <c r="A57" s="440"/>
      <c r="B57" s="449"/>
      <c r="C57" s="242" t="s">
        <v>7</v>
      </c>
      <c r="D57" s="238" t="s">
        <v>92</v>
      </c>
      <c r="E57" s="242" t="s">
        <v>27</v>
      </c>
      <c r="F57" s="242">
        <v>95</v>
      </c>
      <c r="G57" s="242">
        <v>96</v>
      </c>
      <c r="H57" s="248">
        <v>100</v>
      </c>
      <c r="I57" s="245"/>
      <c r="J57" s="245" t="s">
        <v>7</v>
      </c>
      <c r="K57" s="249" t="s">
        <v>391</v>
      </c>
      <c r="L57" s="245" t="s">
        <v>40</v>
      </c>
      <c r="M57" s="245">
        <v>72</v>
      </c>
      <c r="N57" s="245">
        <v>75</v>
      </c>
      <c r="O57" s="248">
        <f t="shared" ref="O57:O59" si="10">N57/M57*100</f>
        <v>104.16666666666667</v>
      </c>
      <c r="P57" s="246"/>
      <c r="Q57" s="247"/>
      <c r="R57" s="250"/>
      <c r="S57" s="265"/>
    </row>
    <row r="58" spans="1:23" ht="93" customHeight="1" x14ac:dyDescent="0.35">
      <c r="A58" s="440"/>
      <c r="B58" s="449"/>
      <c r="C58" s="242"/>
      <c r="D58" s="238"/>
      <c r="E58" s="242"/>
      <c r="F58" s="242"/>
      <c r="G58" s="242"/>
      <c r="H58" s="248"/>
      <c r="I58" s="245"/>
      <c r="J58" s="245" t="s">
        <v>8</v>
      </c>
      <c r="K58" s="249" t="s">
        <v>385</v>
      </c>
      <c r="L58" s="245" t="s">
        <v>40</v>
      </c>
      <c r="M58" s="245">
        <v>405</v>
      </c>
      <c r="N58" s="245">
        <v>402</v>
      </c>
      <c r="O58" s="248">
        <f t="shared" si="10"/>
        <v>99.259259259259252</v>
      </c>
      <c r="P58" s="246"/>
      <c r="Q58" s="247"/>
      <c r="R58" s="250"/>
      <c r="S58" s="265"/>
    </row>
    <row r="59" spans="1:23" ht="37.5" customHeight="1" x14ac:dyDescent="0.35">
      <c r="A59" s="440"/>
      <c r="B59" s="449"/>
      <c r="C59" s="242"/>
      <c r="D59" s="238"/>
      <c r="E59" s="242"/>
      <c r="F59" s="242"/>
      <c r="G59" s="242"/>
      <c r="H59" s="248"/>
      <c r="I59" s="245"/>
      <c r="J59" s="245" t="s">
        <v>9</v>
      </c>
      <c r="K59" s="249" t="s">
        <v>400</v>
      </c>
      <c r="L59" s="245" t="s">
        <v>40</v>
      </c>
      <c r="M59" s="245">
        <v>33</v>
      </c>
      <c r="N59" s="245">
        <v>33</v>
      </c>
      <c r="O59" s="248">
        <f t="shared" si="10"/>
        <v>100</v>
      </c>
      <c r="P59" s="246"/>
      <c r="Q59" s="247"/>
      <c r="R59" s="250"/>
      <c r="S59" s="265"/>
    </row>
    <row r="60" spans="1:23" ht="69.75" x14ac:dyDescent="0.35">
      <c r="A60" s="440"/>
      <c r="B60" s="449"/>
      <c r="C60" s="242"/>
      <c r="D60" s="238"/>
      <c r="E60" s="242"/>
      <c r="F60" s="242"/>
      <c r="G60" s="242"/>
      <c r="H60" s="248"/>
      <c r="I60" s="245"/>
      <c r="J60" s="245" t="s">
        <v>10</v>
      </c>
      <c r="K60" s="249" t="s">
        <v>386</v>
      </c>
      <c r="L60" s="245" t="s">
        <v>40</v>
      </c>
      <c r="M60" s="245"/>
      <c r="N60" s="245"/>
      <c r="O60" s="248"/>
      <c r="P60" s="246"/>
      <c r="Q60" s="247"/>
      <c r="R60" s="250"/>
      <c r="S60" s="265"/>
    </row>
    <row r="61" spans="1:23" ht="67.5" customHeight="1" x14ac:dyDescent="0.35">
      <c r="A61" s="440"/>
      <c r="B61" s="449"/>
      <c r="C61" s="237" t="s">
        <v>13</v>
      </c>
      <c r="D61" s="240" t="s">
        <v>94</v>
      </c>
      <c r="E61" s="242"/>
      <c r="F61" s="242"/>
      <c r="G61" s="242"/>
      <c r="H61" s="243">
        <f>(H62+H63)/2</f>
        <v>100</v>
      </c>
      <c r="I61" s="243">
        <f>H61</f>
        <v>100</v>
      </c>
      <c r="J61" s="237" t="s">
        <v>13</v>
      </c>
      <c r="K61" s="240" t="s">
        <v>94</v>
      </c>
      <c r="L61" s="245"/>
      <c r="M61" s="251"/>
      <c r="N61" s="251"/>
      <c r="O61" s="243">
        <f>(O62+O63+O64)/3</f>
        <v>103.26639892904954</v>
      </c>
      <c r="P61" s="246">
        <f t="shared" ref="P61:P65" si="11">O61</f>
        <v>103.26639892904954</v>
      </c>
      <c r="Q61" s="247">
        <f>(I61+P61)/2</f>
        <v>101.63319946452478</v>
      </c>
      <c r="R61" s="319"/>
      <c r="S61" s="265"/>
    </row>
    <row r="62" spans="1:23" ht="69.75" x14ac:dyDescent="0.35">
      <c r="A62" s="440"/>
      <c r="B62" s="449"/>
      <c r="C62" s="242" t="s">
        <v>14</v>
      </c>
      <c r="D62" s="238" t="s">
        <v>92</v>
      </c>
      <c r="E62" s="242" t="s">
        <v>27</v>
      </c>
      <c r="F62" s="242">
        <v>95</v>
      </c>
      <c r="G62" s="242">
        <v>98.9</v>
      </c>
      <c r="H62" s="248">
        <v>100</v>
      </c>
      <c r="I62" s="245"/>
      <c r="J62" s="252" t="s">
        <v>14</v>
      </c>
      <c r="K62" s="249" t="s">
        <v>392</v>
      </c>
      <c r="L62" s="245" t="s">
        <v>40</v>
      </c>
      <c r="M62" s="245">
        <v>498</v>
      </c>
      <c r="N62" s="245">
        <v>497</v>
      </c>
      <c r="O62" s="248">
        <f t="shared" ref="O62:O64" si="12">N62/M62*100</f>
        <v>99.799196787148588</v>
      </c>
      <c r="P62" s="246"/>
      <c r="Q62" s="247"/>
      <c r="R62" s="250"/>
      <c r="S62" s="265"/>
    </row>
    <row r="63" spans="1:23" ht="69.75" x14ac:dyDescent="0.35">
      <c r="A63" s="440"/>
      <c r="B63" s="449"/>
      <c r="C63" s="242" t="s">
        <v>15</v>
      </c>
      <c r="D63" s="238" t="s">
        <v>95</v>
      </c>
      <c r="E63" s="242" t="s">
        <v>96</v>
      </c>
      <c r="F63" s="242">
        <v>35</v>
      </c>
      <c r="G63" s="242">
        <v>11</v>
      </c>
      <c r="H63" s="248">
        <v>100</v>
      </c>
      <c r="I63" s="245"/>
      <c r="J63" s="252" t="s">
        <v>15</v>
      </c>
      <c r="K63" s="249" t="s">
        <v>387</v>
      </c>
      <c r="L63" s="245" t="s">
        <v>40</v>
      </c>
      <c r="M63" s="245">
        <v>3</v>
      </c>
      <c r="N63" s="245">
        <v>4</v>
      </c>
      <c r="O63" s="248">
        <v>110</v>
      </c>
      <c r="P63" s="246"/>
      <c r="Q63" s="247"/>
      <c r="R63" s="250"/>
      <c r="S63" s="265"/>
    </row>
    <row r="64" spans="1:23" x14ac:dyDescent="0.35">
      <c r="A64" s="440"/>
      <c r="B64" s="449"/>
      <c r="C64" s="242"/>
      <c r="D64" s="238"/>
      <c r="E64" s="242"/>
      <c r="F64" s="242"/>
      <c r="G64" s="242"/>
      <c r="H64" s="248"/>
      <c r="I64" s="245"/>
      <c r="J64" s="252" t="s">
        <v>41</v>
      </c>
      <c r="K64" s="249" t="s">
        <v>388</v>
      </c>
      <c r="L64" s="245" t="s">
        <v>40</v>
      </c>
      <c r="M64" s="245">
        <v>9</v>
      </c>
      <c r="N64" s="245">
        <v>9</v>
      </c>
      <c r="O64" s="248">
        <f t="shared" si="12"/>
        <v>100</v>
      </c>
      <c r="P64" s="246"/>
      <c r="Q64" s="247"/>
      <c r="R64" s="250"/>
      <c r="S64" s="265"/>
    </row>
    <row r="65" spans="1:20" ht="69" customHeight="1" x14ac:dyDescent="0.35">
      <c r="A65" s="440"/>
      <c r="B65" s="449"/>
      <c r="C65" s="237" t="s">
        <v>30</v>
      </c>
      <c r="D65" s="240" t="s">
        <v>514</v>
      </c>
      <c r="E65" s="242"/>
      <c r="F65" s="242"/>
      <c r="G65" s="242"/>
      <c r="H65" s="243">
        <f>H66</f>
        <v>100</v>
      </c>
      <c r="I65" s="243">
        <f>H65</f>
        <v>100</v>
      </c>
      <c r="J65" s="237" t="s">
        <v>30</v>
      </c>
      <c r="K65" s="240" t="str">
        <f>D65</f>
        <v>Предоставление консультационных и методических услуг</v>
      </c>
      <c r="L65" s="245"/>
      <c r="M65" s="253"/>
      <c r="N65" s="253"/>
      <c r="O65" s="243">
        <f>O66</f>
        <v>110</v>
      </c>
      <c r="P65" s="246">
        <f t="shared" si="11"/>
        <v>110</v>
      </c>
      <c r="Q65" s="247">
        <f>(I65+P65)/2</f>
        <v>105</v>
      </c>
      <c r="R65" s="242"/>
      <c r="S65" s="265"/>
    </row>
    <row r="66" spans="1:20" ht="69.75" x14ac:dyDescent="0.35">
      <c r="A66" s="440"/>
      <c r="B66" s="449"/>
      <c r="C66" s="242" t="s">
        <v>31</v>
      </c>
      <c r="D66" s="238" t="s">
        <v>389</v>
      </c>
      <c r="E66" s="242" t="s">
        <v>393</v>
      </c>
      <c r="F66" s="242">
        <v>50</v>
      </c>
      <c r="G66" s="242">
        <v>51</v>
      </c>
      <c r="H66" s="248">
        <v>100</v>
      </c>
      <c r="I66" s="245"/>
      <c r="J66" s="252" t="s">
        <v>31</v>
      </c>
      <c r="K66" s="249" t="s">
        <v>97</v>
      </c>
      <c r="L66" s="245" t="s">
        <v>38</v>
      </c>
      <c r="M66" s="253">
        <v>100</v>
      </c>
      <c r="N66" s="253">
        <v>143</v>
      </c>
      <c r="O66" s="248">
        <v>110</v>
      </c>
      <c r="P66" s="246"/>
      <c r="Q66" s="247"/>
      <c r="R66" s="250"/>
      <c r="S66" s="265"/>
    </row>
    <row r="67" spans="1:20" s="264" customFormat="1" ht="40.5" customHeight="1" x14ac:dyDescent="0.35">
      <c r="A67" s="441"/>
      <c r="B67" s="450"/>
      <c r="C67" s="257"/>
      <c r="D67" s="258" t="s">
        <v>6</v>
      </c>
      <c r="E67" s="257"/>
      <c r="F67" s="259"/>
      <c r="G67" s="259"/>
      <c r="H67" s="260">
        <f>(H65+H61+H56)/3</f>
        <v>100</v>
      </c>
      <c r="I67" s="260">
        <f>H67</f>
        <v>100</v>
      </c>
      <c r="J67" s="261"/>
      <c r="K67" s="258" t="s">
        <v>6</v>
      </c>
      <c r="L67" s="259"/>
      <c r="M67" s="262"/>
      <c r="N67" s="262"/>
      <c r="O67" s="260">
        <f>(O65+O61+O56)/3</f>
        <v>104.80279141256385</v>
      </c>
      <c r="P67" s="260">
        <f>(P65+P61+P56)/3</f>
        <v>104.80279141256385</v>
      </c>
      <c r="Q67" s="260">
        <f>(I67+P67)/2</f>
        <v>102.40139570628193</v>
      </c>
      <c r="R67" s="257" t="s">
        <v>33</v>
      </c>
      <c r="S67" s="265"/>
      <c r="T67" s="263"/>
    </row>
    <row r="68" spans="1:20" ht="62.25" customHeight="1" x14ac:dyDescent="0.35">
      <c r="A68" s="439" t="s">
        <v>80</v>
      </c>
      <c r="B68" s="448" t="s">
        <v>103</v>
      </c>
      <c r="C68" s="237" t="s">
        <v>12</v>
      </c>
      <c r="D68" s="240" t="s">
        <v>91</v>
      </c>
      <c r="E68" s="237"/>
      <c r="F68" s="237"/>
      <c r="G68" s="237"/>
      <c r="H68" s="243">
        <f>H69</f>
        <v>100</v>
      </c>
      <c r="I68" s="243">
        <f>H68</f>
        <v>100</v>
      </c>
      <c r="J68" s="244" t="s">
        <v>12</v>
      </c>
      <c r="K68" s="240" t="s">
        <v>91</v>
      </c>
      <c r="L68" s="245"/>
      <c r="M68" s="245"/>
      <c r="N68" s="245"/>
      <c r="O68" s="243">
        <f>(O69+O70+O71)/3</f>
        <v>100.8227755934178</v>
      </c>
      <c r="P68" s="246">
        <f>O68</f>
        <v>100.8227755934178</v>
      </c>
      <c r="Q68" s="247">
        <f>(I68+P68)/2</f>
        <v>100.41138779670891</v>
      </c>
      <c r="R68" s="242"/>
      <c r="S68" s="265"/>
    </row>
    <row r="69" spans="1:20" ht="69.75" x14ac:dyDescent="0.35">
      <c r="A69" s="440"/>
      <c r="B69" s="449"/>
      <c r="C69" s="242" t="s">
        <v>7</v>
      </c>
      <c r="D69" s="238" t="s">
        <v>92</v>
      </c>
      <c r="E69" s="242" t="s">
        <v>27</v>
      </c>
      <c r="F69" s="242">
        <v>95</v>
      </c>
      <c r="G69" s="242">
        <v>98.7</v>
      </c>
      <c r="H69" s="248">
        <v>100</v>
      </c>
      <c r="I69" s="245"/>
      <c r="J69" s="245" t="s">
        <v>7</v>
      </c>
      <c r="K69" s="249" t="s">
        <v>391</v>
      </c>
      <c r="L69" s="245" t="s">
        <v>40</v>
      </c>
      <c r="M69" s="245">
        <v>84</v>
      </c>
      <c r="N69" s="245">
        <v>88</v>
      </c>
      <c r="O69" s="248">
        <f t="shared" ref="O69:O71" si="13">N69/M69*100</f>
        <v>104.76190476190477</v>
      </c>
      <c r="P69" s="246"/>
      <c r="Q69" s="247"/>
      <c r="R69" s="250"/>
      <c r="S69" s="265"/>
    </row>
    <row r="70" spans="1:20" ht="69.75" x14ac:dyDescent="0.35">
      <c r="A70" s="440"/>
      <c r="B70" s="449"/>
      <c r="C70" s="242"/>
      <c r="D70" s="238"/>
      <c r="E70" s="242"/>
      <c r="F70" s="242"/>
      <c r="G70" s="242"/>
      <c r="H70" s="248"/>
      <c r="I70" s="245"/>
      <c r="J70" s="245" t="s">
        <v>8</v>
      </c>
      <c r="K70" s="249" t="s">
        <v>385</v>
      </c>
      <c r="L70" s="245" t="s">
        <v>40</v>
      </c>
      <c r="M70" s="245">
        <v>218</v>
      </c>
      <c r="N70" s="245">
        <v>213</v>
      </c>
      <c r="O70" s="248">
        <f t="shared" si="13"/>
        <v>97.706422018348633</v>
      </c>
      <c r="P70" s="246"/>
      <c r="Q70" s="247"/>
      <c r="R70" s="250"/>
      <c r="S70" s="265"/>
    </row>
    <row r="71" spans="1:20" ht="36" customHeight="1" x14ac:dyDescent="0.35">
      <c r="A71" s="440"/>
      <c r="B71" s="449"/>
      <c r="C71" s="242"/>
      <c r="D71" s="238"/>
      <c r="E71" s="242"/>
      <c r="F71" s="242"/>
      <c r="G71" s="242"/>
      <c r="H71" s="248"/>
      <c r="I71" s="245"/>
      <c r="J71" s="245" t="s">
        <v>9</v>
      </c>
      <c r="K71" s="249" t="s">
        <v>390</v>
      </c>
      <c r="L71" s="245" t="s">
        <v>40</v>
      </c>
      <c r="M71" s="245">
        <v>27</v>
      </c>
      <c r="N71" s="245">
        <v>27</v>
      </c>
      <c r="O71" s="248">
        <f t="shared" si="13"/>
        <v>100</v>
      </c>
      <c r="P71" s="246"/>
      <c r="Q71" s="247"/>
      <c r="R71" s="250"/>
      <c r="S71" s="265"/>
    </row>
    <row r="72" spans="1:20" ht="47.25" customHeight="1" x14ac:dyDescent="0.35">
      <c r="A72" s="440"/>
      <c r="B72" s="449"/>
      <c r="C72" s="237" t="s">
        <v>13</v>
      </c>
      <c r="D72" s="240" t="s">
        <v>94</v>
      </c>
      <c r="E72" s="242"/>
      <c r="F72" s="242"/>
      <c r="G72" s="242"/>
      <c r="H72" s="243">
        <f>(H73+H74)/2</f>
        <v>100</v>
      </c>
      <c r="I72" s="243">
        <f>H72</f>
        <v>100</v>
      </c>
      <c r="J72" s="237" t="s">
        <v>13</v>
      </c>
      <c r="K72" s="240" t="s">
        <v>94</v>
      </c>
      <c r="L72" s="245"/>
      <c r="M72" s="251"/>
      <c r="N72" s="251"/>
      <c r="O72" s="243">
        <f>(O73+O74+O75)/2</f>
        <v>99.84709480122325</v>
      </c>
      <c r="P72" s="246">
        <f>O72</f>
        <v>99.84709480122325</v>
      </c>
      <c r="Q72" s="247">
        <f>(I72+P72)/2</f>
        <v>99.923547400611625</v>
      </c>
      <c r="R72" s="242"/>
      <c r="S72" s="265"/>
    </row>
    <row r="73" spans="1:20" ht="69.75" x14ac:dyDescent="0.35">
      <c r="A73" s="440"/>
      <c r="B73" s="449"/>
      <c r="C73" s="242" t="s">
        <v>14</v>
      </c>
      <c r="D73" s="238" t="s">
        <v>92</v>
      </c>
      <c r="E73" s="242" t="s">
        <v>27</v>
      </c>
      <c r="F73" s="242">
        <v>95</v>
      </c>
      <c r="G73" s="242">
        <v>98.7</v>
      </c>
      <c r="H73" s="248">
        <v>100</v>
      </c>
      <c r="I73" s="245"/>
      <c r="J73" s="252" t="s">
        <v>14</v>
      </c>
      <c r="K73" s="249" t="s">
        <v>392</v>
      </c>
      <c r="L73" s="245" t="s">
        <v>40</v>
      </c>
      <c r="M73" s="245">
        <v>327</v>
      </c>
      <c r="N73" s="245">
        <v>326</v>
      </c>
      <c r="O73" s="248">
        <f t="shared" ref="O73" si="14">N73/M73*100</f>
        <v>99.694189602446485</v>
      </c>
      <c r="P73" s="246"/>
      <c r="Q73" s="247"/>
      <c r="R73" s="250"/>
      <c r="S73" s="265"/>
    </row>
    <row r="74" spans="1:20" ht="69.75" x14ac:dyDescent="0.35">
      <c r="A74" s="440"/>
      <c r="B74" s="449"/>
      <c r="C74" s="242" t="s">
        <v>15</v>
      </c>
      <c r="D74" s="238" t="s">
        <v>95</v>
      </c>
      <c r="E74" s="242" t="s">
        <v>96</v>
      </c>
      <c r="F74" s="242">
        <v>35</v>
      </c>
      <c r="G74" s="242">
        <v>20.6</v>
      </c>
      <c r="H74" s="248">
        <v>100</v>
      </c>
      <c r="I74" s="245"/>
      <c r="J74" s="252" t="s">
        <v>15</v>
      </c>
      <c r="K74" s="249" t="s">
        <v>387</v>
      </c>
      <c r="L74" s="245" t="s">
        <v>40</v>
      </c>
      <c r="M74" s="245"/>
      <c r="N74" s="245"/>
      <c r="O74" s="248"/>
      <c r="P74" s="246"/>
      <c r="Q74" s="247"/>
      <c r="R74" s="250"/>
      <c r="S74" s="265"/>
    </row>
    <row r="75" spans="1:20" x14ac:dyDescent="0.35">
      <c r="A75" s="440"/>
      <c r="B75" s="449"/>
      <c r="C75" s="242"/>
      <c r="D75" s="238"/>
      <c r="E75" s="242"/>
      <c r="F75" s="242"/>
      <c r="G75" s="242"/>
      <c r="H75" s="248"/>
      <c r="I75" s="245"/>
      <c r="J75" s="252" t="s">
        <v>41</v>
      </c>
      <c r="K75" s="249" t="s">
        <v>388</v>
      </c>
      <c r="L75" s="245" t="s">
        <v>40</v>
      </c>
      <c r="M75" s="245">
        <v>2</v>
      </c>
      <c r="N75" s="245">
        <v>2</v>
      </c>
      <c r="O75" s="248">
        <f t="shared" ref="O75" si="15">N75/M75*100</f>
        <v>100</v>
      </c>
      <c r="P75" s="246"/>
      <c r="Q75" s="247"/>
      <c r="R75" s="250"/>
      <c r="S75" s="265"/>
    </row>
    <row r="76" spans="1:20" s="264" customFormat="1" ht="37.5" customHeight="1" x14ac:dyDescent="0.35">
      <c r="A76" s="441"/>
      <c r="B76" s="450"/>
      <c r="C76" s="257"/>
      <c r="D76" s="258" t="s">
        <v>6</v>
      </c>
      <c r="E76" s="257"/>
      <c r="F76" s="259"/>
      <c r="G76" s="259"/>
      <c r="H76" s="260">
        <f>(H72+H68)/2</f>
        <v>100</v>
      </c>
      <c r="I76" s="260">
        <f>H76</f>
        <v>100</v>
      </c>
      <c r="J76" s="261"/>
      <c r="K76" s="258" t="s">
        <v>6</v>
      </c>
      <c r="L76" s="259"/>
      <c r="M76" s="262"/>
      <c r="N76" s="262"/>
      <c r="O76" s="260">
        <f>(O72+O68)/2</f>
        <v>100.33493519732053</v>
      </c>
      <c r="P76" s="260">
        <f>O76</f>
        <v>100.33493519732053</v>
      </c>
      <c r="Q76" s="260">
        <f>(I76+P76)/2</f>
        <v>100.16746759866027</v>
      </c>
      <c r="R76" s="257" t="s">
        <v>490</v>
      </c>
      <c r="S76" s="265"/>
      <c r="T76" s="263"/>
    </row>
    <row r="77" spans="1:20" ht="84.75" customHeight="1" x14ac:dyDescent="0.35">
      <c r="A77" s="439" t="s">
        <v>81</v>
      </c>
      <c r="B77" s="448" t="s">
        <v>320</v>
      </c>
      <c r="C77" s="237" t="s">
        <v>12</v>
      </c>
      <c r="D77" s="240" t="s">
        <v>91</v>
      </c>
      <c r="E77" s="237"/>
      <c r="F77" s="237"/>
      <c r="G77" s="237"/>
      <c r="H77" s="243">
        <f>H78</f>
        <v>100</v>
      </c>
      <c r="I77" s="243">
        <f>H77</f>
        <v>100</v>
      </c>
      <c r="J77" s="244" t="s">
        <v>12</v>
      </c>
      <c r="K77" s="240" t="s">
        <v>91</v>
      </c>
      <c r="L77" s="245"/>
      <c r="M77" s="245"/>
      <c r="N77" s="245"/>
      <c r="O77" s="243">
        <f>(O78+O79)/2</f>
        <v>96.976950354609926</v>
      </c>
      <c r="P77" s="246">
        <f>O77</f>
        <v>96.976950354609926</v>
      </c>
      <c r="Q77" s="247">
        <f>(I77+P77)/2</f>
        <v>98.488475177304963</v>
      </c>
      <c r="R77" s="242"/>
      <c r="S77" s="265"/>
    </row>
    <row r="78" spans="1:20" ht="69.75" x14ac:dyDescent="0.35">
      <c r="A78" s="440"/>
      <c r="B78" s="449"/>
      <c r="C78" s="242" t="s">
        <v>7</v>
      </c>
      <c r="D78" s="238" t="s">
        <v>92</v>
      </c>
      <c r="E78" s="242" t="s">
        <v>27</v>
      </c>
      <c r="F78" s="242">
        <v>95</v>
      </c>
      <c r="G78" s="242">
        <v>95</v>
      </c>
      <c r="H78" s="248">
        <f>G78/F78*100</f>
        <v>100</v>
      </c>
      <c r="I78" s="245"/>
      <c r="J78" s="245" t="s">
        <v>7</v>
      </c>
      <c r="K78" s="249" t="s">
        <v>391</v>
      </c>
      <c r="L78" s="245" t="s">
        <v>40</v>
      </c>
      <c r="M78" s="245">
        <v>40</v>
      </c>
      <c r="N78" s="245">
        <v>39</v>
      </c>
      <c r="O78" s="248">
        <f t="shared" ref="O78:O83" si="16">N78/M78*100</f>
        <v>97.5</v>
      </c>
      <c r="P78" s="246"/>
      <c r="Q78" s="247"/>
      <c r="R78" s="250"/>
      <c r="S78" s="265"/>
    </row>
    <row r="79" spans="1:20" ht="69.75" x14ac:dyDescent="0.35">
      <c r="A79" s="440"/>
      <c r="B79" s="449"/>
      <c r="C79" s="242"/>
      <c r="D79" s="238"/>
      <c r="E79" s="242"/>
      <c r="F79" s="242"/>
      <c r="G79" s="242"/>
      <c r="H79" s="248"/>
      <c r="I79" s="245"/>
      <c r="J79" s="245" t="s">
        <v>8</v>
      </c>
      <c r="K79" s="249" t="s">
        <v>385</v>
      </c>
      <c r="L79" s="245" t="s">
        <v>40</v>
      </c>
      <c r="M79" s="245">
        <v>282</v>
      </c>
      <c r="N79" s="245">
        <v>272</v>
      </c>
      <c r="O79" s="248">
        <f t="shared" si="16"/>
        <v>96.453900709219852</v>
      </c>
      <c r="P79" s="246"/>
      <c r="Q79" s="247"/>
      <c r="R79" s="250"/>
      <c r="S79" s="265"/>
    </row>
    <row r="80" spans="1:20" ht="40.5" customHeight="1" x14ac:dyDescent="0.35">
      <c r="A80" s="440"/>
      <c r="B80" s="449"/>
      <c r="C80" s="237" t="s">
        <v>13</v>
      </c>
      <c r="D80" s="240" t="s">
        <v>94</v>
      </c>
      <c r="E80" s="242"/>
      <c r="F80" s="242"/>
      <c r="G80" s="242"/>
      <c r="H80" s="243">
        <f>(H81+H82)/2</f>
        <v>100</v>
      </c>
      <c r="I80" s="243">
        <f>H80</f>
        <v>100</v>
      </c>
      <c r="J80" s="237" t="s">
        <v>13</v>
      </c>
      <c r="K80" s="240" t="s">
        <v>94</v>
      </c>
      <c r="L80" s="245"/>
      <c r="M80" s="251"/>
      <c r="N80" s="251"/>
      <c r="O80" s="243">
        <f>(O81+O82+O83)/3</f>
        <v>98.843322818086222</v>
      </c>
      <c r="P80" s="246">
        <f>O80</f>
        <v>98.843322818086222</v>
      </c>
      <c r="Q80" s="247">
        <f>(I80+P80)/2</f>
        <v>99.421661409043111</v>
      </c>
      <c r="R80" s="242"/>
      <c r="S80" s="265"/>
    </row>
    <row r="81" spans="1:20" ht="69.75" x14ac:dyDescent="0.35">
      <c r="A81" s="440"/>
      <c r="B81" s="449"/>
      <c r="C81" s="242" t="s">
        <v>14</v>
      </c>
      <c r="D81" s="238" t="s">
        <v>92</v>
      </c>
      <c r="E81" s="242" t="s">
        <v>27</v>
      </c>
      <c r="F81" s="242">
        <v>95</v>
      </c>
      <c r="G81" s="242">
        <v>95</v>
      </c>
      <c r="H81" s="248">
        <f t="shared" ref="H81" si="17">G81/F81*100</f>
        <v>100</v>
      </c>
      <c r="I81" s="245"/>
      <c r="J81" s="252" t="s">
        <v>14</v>
      </c>
      <c r="K81" s="249" t="s">
        <v>392</v>
      </c>
      <c r="L81" s="245" t="s">
        <v>40</v>
      </c>
      <c r="M81" s="245">
        <v>317</v>
      </c>
      <c r="N81" s="245">
        <v>306</v>
      </c>
      <c r="O81" s="248">
        <f t="shared" si="16"/>
        <v>96.529968454258679</v>
      </c>
      <c r="P81" s="246"/>
      <c r="Q81" s="247"/>
      <c r="R81" s="250"/>
      <c r="S81" s="265"/>
    </row>
    <row r="82" spans="1:20" ht="69.75" x14ac:dyDescent="0.35">
      <c r="A82" s="440"/>
      <c r="B82" s="449"/>
      <c r="C82" s="242" t="s">
        <v>15</v>
      </c>
      <c r="D82" s="238" t="s">
        <v>95</v>
      </c>
      <c r="E82" s="242" t="s">
        <v>96</v>
      </c>
      <c r="F82" s="242">
        <v>35</v>
      </c>
      <c r="G82" s="242">
        <v>20.3</v>
      </c>
      <c r="H82" s="248">
        <v>100</v>
      </c>
      <c r="I82" s="245"/>
      <c r="J82" s="252" t="s">
        <v>15</v>
      </c>
      <c r="K82" s="249" t="s">
        <v>387</v>
      </c>
      <c r="L82" s="245" t="s">
        <v>40</v>
      </c>
      <c r="M82" s="245">
        <v>2</v>
      </c>
      <c r="N82" s="245">
        <v>2</v>
      </c>
      <c r="O82" s="248">
        <v>100</v>
      </c>
      <c r="P82" s="246"/>
      <c r="Q82" s="247"/>
      <c r="R82" s="250"/>
      <c r="S82" s="265"/>
    </row>
    <row r="83" spans="1:20" x14ac:dyDescent="0.35">
      <c r="A83" s="440"/>
      <c r="B83" s="449"/>
      <c r="C83" s="242"/>
      <c r="D83" s="238"/>
      <c r="E83" s="242"/>
      <c r="F83" s="242"/>
      <c r="G83" s="242"/>
      <c r="H83" s="248"/>
      <c r="I83" s="245"/>
      <c r="J83" s="252" t="s">
        <v>41</v>
      </c>
      <c r="K83" s="249" t="s">
        <v>388</v>
      </c>
      <c r="L83" s="245" t="s">
        <v>40</v>
      </c>
      <c r="M83" s="253">
        <v>3</v>
      </c>
      <c r="N83" s="253">
        <v>3</v>
      </c>
      <c r="O83" s="248">
        <f t="shared" si="16"/>
        <v>100</v>
      </c>
      <c r="P83" s="246"/>
      <c r="Q83" s="247"/>
      <c r="R83" s="250"/>
      <c r="S83" s="265"/>
    </row>
    <row r="84" spans="1:20" s="264" customFormat="1" ht="40.5" customHeight="1" x14ac:dyDescent="0.35">
      <c r="A84" s="441"/>
      <c r="B84" s="450"/>
      <c r="C84" s="257"/>
      <c r="D84" s="258" t="s">
        <v>6</v>
      </c>
      <c r="E84" s="257"/>
      <c r="F84" s="259"/>
      <c r="G84" s="259"/>
      <c r="H84" s="260">
        <f>(H80+H77)/2</f>
        <v>100</v>
      </c>
      <c r="I84" s="260">
        <f>H84</f>
        <v>100</v>
      </c>
      <c r="J84" s="261"/>
      <c r="K84" s="258" t="s">
        <v>6</v>
      </c>
      <c r="L84" s="259"/>
      <c r="M84" s="262"/>
      <c r="N84" s="262"/>
      <c r="O84" s="260">
        <f>(O80+O77)/2</f>
        <v>97.910136586348074</v>
      </c>
      <c r="P84" s="260">
        <f>O84</f>
        <v>97.910136586348074</v>
      </c>
      <c r="Q84" s="260">
        <f>(I84+P84)/2</f>
        <v>98.955068293174037</v>
      </c>
      <c r="R84" s="257" t="s">
        <v>490</v>
      </c>
      <c r="S84" s="265"/>
      <c r="T84" s="263"/>
    </row>
    <row r="85" spans="1:20" ht="85.5" customHeight="1" x14ac:dyDescent="0.35">
      <c r="A85" s="439" t="s">
        <v>82</v>
      </c>
      <c r="B85" s="448" t="s">
        <v>104</v>
      </c>
      <c r="C85" s="237" t="s">
        <v>12</v>
      </c>
      <c r="D85" s="240" t="s">
        <v>91</v>
      </c>
      <c r="E85" s="237"/>
      <c r="F85" s="237"/>
      <c r="G85" s="237"/>
      <c r="H85" s="243">
        <f>H86</f>
        <v>100</v>
      </c>
      <c r="I85" s="243">
        <f>H85</f>
        <v>100</v>
      </c>
      <c r="J85" s="244" t="s">
        <v>12</v>
      </c>
      <c r="K85" s="240" t="s">
        <v>91</v>
      </c>
      <c r="L85" s="245"/>
      <c r="M85" s="245"/>
      <c r="N85" s="245"/>
      <c r="O85" s="243">
        <f>(O86+O87+O88)/3</f>
        <v>100</v>
      </c>
      <c r="P85" s="246">
        <f>O85</f>
        <v>100</v>
      </c>
      <c r="Q85" s="247">
        <f>(I85+P85)/2</f>
        <v>100</v>
      </c>
      <c r="R85" s="242"/>
      <c r="S85" s="265"/>
    </row>
    <row r="86" spans="1:20" ht="69.75" x14ac:dyDescent="0.35">
      <c r="A86" s="440"/>
      <c r="B86" s="449"/>
      <c r="C86" s="242" t="s">
        <v>7</v>
      </c>
      <c r="D86" s="238" t="s">
        <v>92</v>
      </c>
      <c r="E86" s="242" t="s">
        <v>27</v>
      </c>
      <c r="F86" s="242">
        <v>95</v>
      </c>
      <c r="G86" s="242">
        <v>99.5</v>
      </c>
      <c r="H86" s="248">
        <v>100</v>
      </c>
      <c r="I86" s="245"/>
      <c r="J86" s="245" t="s">
        <v>7</v>
      </c>
      <c r="K86" s="249" t="s">
        <v>391</v>
      </c>
      <c r="L86" s="245" t="s">
        <v>40</v>
      </c>
      <c r="M86" s="245">
        <v>102</v>
      </c>
      <c r="N86" s="245">
        <v>102</v>
      </c>
      <c r="O86" s="248">
        <f t="shared" ref="O86:O88" si="18">N86/M86*100</f>
        <v>100</v>
      </c>
      <c r="P86" s="246"/>
      <c r="Q86" s="247"/>
      <c r="R86" s="250"/>
      <c r="S86" s="265"/>
    </row>
    <row r="87" spans="1:20" ht="96" customHeight="1" x14ac:dyDescent="0.35">
      <c r="A87" s="440"/>
      <c r="B87" s="449"/>
      <c r="C87" s="242"/>
      <c r="D87" s="238"/>
      <c r="E87" s="242"/>
      <c r="F87" s="242"/>
      <c r="G87" s="242"/>
      <c r="H87" s="248"/>
      <c r="I87" s="245"/>
      <c r="J87" s="245" t="s">
        <v>8</v>
      </c>
      <c r="K87" s="249" t="s">
        <v>385</v>
      </c>
      <c r="L87" s="245" t="s">
        <v>40</v>
      </c>
      <c r="M87" s="245">
        <v>379</v>
      </c>
      <c r="N87" s="245">
        <v>379</v>
      </c>
      <c r="O87" s="248">
        <f t="shared" si="18"/>
        <v>100</v>
      </c>
      <c r="P87" s="246"/>
      <c r="Q87" s="247"/>
      <c r="R87" s="250"/>
      <c r="S87" s="265"/>
    </row>
    <row r="88" spans="1:20" ht="63.75" customHeight="1" x14ac:dyDescent="0.35">
      <c r="A88" s="440"/>
      <c r="B88" s="449"/>
      <c r="C88" s="242"/>
      <c r="D88" s="238"/>
      <c r="E88" s="242"/>
      <c r="F88" s="242"/>
      <c r="G88" s="242"/>
      <c r="H88" s="248"/>
      <c r="I88" s="245"/>
      <c r="J88" s="245" t="s">
        <v>9</v>
      </c>
      <c r="K88" s="249" t="s">
        <v>400</v>
      </c>
      <c r="L88" s="245" t="s">
        <v>40</v>
      </c>
      <c r="M88" s="245">
        <v>35</v>
      </c>
      <c r="N88" s="245">
        <v>35</v>
      </c>
      <c r="O88" s="248">
        <f t="shared" si="18"/>
        <v>100</v>
      </c>
      <c r="P88" s="246"/>
      <c r="Q88" s="247"/>
      <c r="R88" s="250"/>
      <c r="S88" s="265"/>
    </row>
    <row r="89" spans="1:20" ht="41.25" customHeight="1" x14ac:dyDescent="0.35">
      <c r="A89" s="440"/>
      <c r="B89" s="449"/>
      <c r="C89" s="237" t="s">
        <v>13</v>
      </c>
      <c r="D89" s="240" t="s">
        <v>94</v>
      </c>
      <c r="E89" s="242"/>
      <c r="F89" s="242"/>
      <c r="G89" s="242"/>
      <c r="H89" s="243">
        <f>(H90+H91)/2</f>
        <v>100</v>
      </c>
      <c r="I89" s="243">
        <f>H89</f>
        <v>100</v>
      </c>
      <c r="J89" s="237" t="s">
        <v>13</v>
      </c>
      <c r="K89" s="240" t="s">
        <v>94</v>
      </c>
      <c r="L89" s="245"/>
      <c r="M89" s="251"/>
      <c r="N89" s="251"/>
      <c r="O89" s="243">
        <f>(O90+O91+O92)/3</f>
        <v>100</v>
      </c>
      <c r="P89" s="246">
        <f>O89</f>
        <v>100</v>
      </c>
      <c r="Q89" s="247">
        <f>(I89+P89)/2</f>
        <v>100</v>
      </c>
      <c r="R89" s="242"/>
      <c r="S89" s="265"/>
    </row>
    <row r="90" spans="1:20" ht="69.75" x14ac:dyDescent="0.35">
      <c r="A90" s="440"/>
      <c r="B90" s="449"/>
      <c r="C90" s="242" t="s">
        <v>14</v>
      </c>
      <c r="D90" s="238" t="s">
        <v>92</v>
      </c>
      <c r="E90" s="242" t="s">
        <v>27</v>
      </c>
      <c r="F90" s="242">
        <v>95</v>
      </c>
      <c r="G90" s="242">
        <v>100</v>
      </c>
      <c r="H90" s="248">
        <v>100</v>
      </c>
      <c r="I90" s="245"/>
      <c r="J90" s="252" t="s">
        <v>14</v>
      </c>
      <c r="K90" s="249" t="s">
        <v>392</v>
      </c>
      <c r="L90" s="245" t="s">
        <v>40</v>
      </c>
      <c r="M90" s="245">
        <v>503</v>
      </c>
      <c r="N90" s="245">
        <v>503</v>
      </c>
      <c r="O90" s="248">
        <f t="shared" ref="O90:O92" si="19">N90/M90*100</f>
        <v>100</v>
      </c>
      <c r="P90" s="246"/>
      <c r="Q90" s="247"/>
      <c r="R90" s="250"/>
      <c r="S90" s="265"/>
    </row>
    <row r="91" spans="1:20" ht="69.75" x14ac:dyDescent="0.35">
      <c r="A91" s="440"/>
      <c r="B91" s="449"/>
      <c r="C91" s="242" t="s">
        <v>15</v>
      </c>
      <c r="D91" s="238" t="s">
        <v>95</v>
      </c>
      <c r="E91" s="242" t="s">
        <v>96</v>
      </c>
      <c r="F91" s="242">
        <v>35</v>
      </c>
      <c r="G91" s="242">
        <v>23.5</v>
      </c>
      <c r="H91" s="248">
        <v>100</v>
      </c>
      <c r="I91" s="245"/>
      <c r="J91" s="252" t="s">
        <v>15</v>
      </c>
      <c r="K91" s="249" t="s">
        <v>387</v>
      </c>
      <c r="L91" s="245" t="s">
        <v>40</v>
      </c>
      <c r="M91" s="245">
        <v>5</v>
      </c>
      <c r="N91" s="245">
        <v>5</v>
      </c>
      <c r="O91" s="248">
        <f t="shared" si="19"/>
        <v>100</v>
      </c>
      <c r="P91" s="246"/>
      <c r="Q91" s="247"/>
      <c r="R91" s="250"/>
      <c r="S91" s="265"/>
    </row>
    <row r="92" spans="1:20" x14ac:dyDescent="0.35">
      <c r="A92" s="440"/>
      <c r="B92" s="449"/>
      <c r="C92" s="242"/>
      <c r="D92" s="238"/>
      <c r="E92" s="242"/>
      <c r="F92" s="242"/>
      <c r="G92" s="242"/>
      <c r="H92" s="248"/>
      <c r="I92" s="245"/>
      <c r="J92" s="252" t="s">
        <v>41</v>
      </c>
      <c r="K92" s="249" t="s">
        <v>388</v>
      </c>
      <c r="L92" s="245" t="s">
        <v>40</v>
      </c>
      <c r="M92" s="245">
        <v>8</v>
      </c>
      <c r="N92" s="245">
        <v>8</v>
      </c>
      <c r="O92" s="248">
        <f t="shared" si="19"/>
        <v>100</v>
      </c>
      <c r="P92" s="246"/>
      <c r="Q92" s="247"/>
      <c r="R92" s="250"/>
      <c r="S92" s="265"/>
    </row>
    <row r="93" spans="1:20" s="264" customFormat="1" ht="41.25" customHeight="1" x14ac:dyDescent="0.35">
      <c r="A93" s="441"/>
      <c r="B93" s="450"/>
      <c r="C93" s="257"/>
      <c r="D93" s="258" t="s">
        <v>6</v>
      </c>
      <c r="E93" s="257"/>
      <c r="F93" s="259"/>
      <c r="G93" s="259"/>
      <c r="H93" s="260">
        <f>(H89+H85) /2</f>
        <v>100</v>
      </c>
      <c r="I93" s="260">
        <f>H93</f>
        <v>100</v>
      </c>
      <c r="J93" s="261"/>
      <c r="K93" s="258" t="s">
        <v>6</v>
      </c>
      <c r="L93" s="259"/>
      <c r="M93" s="262"/>
      <c r="N93" s="262"/>
      <c r="O93" s="260">
        <f>(O89+O85) /2</f>
        <v>100</v>
      </c>
      <c r="P93" s="260">
        <f>O93</f>
        <v>100</v>
      </c>
      <c r="Q93" s="260">
        <f>(I93+P93)/2</f>
        <v>100</v>
      </c>
      <c r="R93" s="257" t="s">
        <v>33</v>
      </c>
      <c r="S93" s="265"/>
      <c r="T93" s="263"/>
    </row>
    <row r="94" spans="1:20" ht="85.5" customHeight="1" x14ac:dyDescent="0.35">
      <c r="A94" s="439" t="s">
        <v>83</v>
      </c>
      <c r="B94" s="448" t="s">
        <v>105</v>
      </c>
      <c r="C94" s="237" t="s">
        <v>12</v>
      </c>
      <c r="D94" s="240" t="s">
        <v>91</v>
      </c>
      <c r="E94" s="237"/>
      <c r="F94" s="237"/>
      <c r="G94" s="237"/>
      <c r="H94" s="243">
        <f>H95</f>
        <v>100</v>
      </c>
      <c r="I94" s="243">
        <f>H94</f>
        <v>100</v>
      </c>
      <c r="J94" s="244" t="s">
        <v>12</v>
      </c>
      <c r="K94" s="240" t="s">
        <v>91</v>
      </c>
      <c r="L94" s="245"/>
      <c r="M94" s="245"/>
      <c r="N94" s="245"/>
      <c r="O94" s="243">
        <f>(O95+O96+O97)/3</f>
        <v>100</v>
      </c>
      <c r="P94" s="246">
        <f>O94</f>
        <v>100</v>
      </c>
      <c r="Q94" s="247">
        <f>(I94+P94)/2</f>
        <v>100</v>
      </c>
      <c r="R94" s="245"/>
      <c r="S94" s="265"/>
    </row>
    <row r="95" spans="1:20" ht="69.75" x14ac:dyDescent="0.35">
      <c r="A95" s="440"/>
      <c r="B95" s="449"/>
      <c r="C95" s="242" t="s">
        <v>7</v>
      </c>
      <c r="D95" s="238" t="s">
        <v>92</v>
      </c>
      <c r="E95" s="242" t="s">
        <v>27</v>
      </c>
      <c r="F95" s="242">
        <v>95</v>
      </c>
      <c r="G95" s="242">
        <v>95</v>
      </c>
      <c r="H95" s="248">
        <f>G95/F95*100</f>
        <v>100</v>
      </c>
      <c r="I95" s="245"/>
      <c r="J95" s="245" t="s">
        <v>7</v>
      </c>
      <c r="K95" s="249" t="s">
        <v>391</v>
      </c>
      <c r="L95" s="245" t="s">
        <v>40</v>
      </c>
      <c r="M95" s="245">
        <v>47</v>
      </c>
      <c r="N95" s="245">
        <v>47</v>
      </c>
      <c r="O95" s="248">
        <f t="shared" ref="O95:O97" si="20">N95/M95*100</f>
        <v>100</v>
      </c>
      <c r="P95" s="246"/>
      <c r="Q95" s="247"/>
      <c r="R95" s="250"/>
      <c r="S95" s="265"/>
    </row>
    <row r="96" spans="1:20" ht="69.75" x14ac:dyDescent="0.35">
      <c r="A96" s="440"/>
      <c r="B96" s="449"/>
      <c r="C96" s="242"/>
      <c r="D96" s="238"/>
      <c r="E96" s="242"/>
      <c r="F96" s="242"/>
      <c r="G96" s="242"/>
      <c r="H96" s="248"/>
      <c r="I96" s="245"/>
      <c r="J96" s="245" t="s">
        <v>8</v>
      </c>
      <c r="K96" s="249" t="s">
        <v>385</v>
      </c>
      <c r="L96" s="245" t="s">
        <v>40</v>
      </c>
      <c r="M96" s="245">
        <v>235</v>
      </c>
      <c r="N96" s="245">
        <v>235</v>
      </c>
      <c r="O96" s="248">
        <f t="shared" si="20"/>
        <v>100</v>
      </c>
      <c r="P96" s="246"/>
      <c r="Q96" s="247"/>
      <c r="R96" s="250"/>
      <c r="S96" s="265"/>
    </row>
    <row r="97" spans="1:20" ht="33" customHeight="1" x14ac:dyDescent="0.35">
      <c r="A97" s="440"/>
      <c r="B97" s="449"/>
      <c r="C97" s="242"/>
      <c r="D97" s="238"/>
      <c r="E97" s="242"/>
      <c r="F97" s="242"/>
      <c r="G97" s="242"/>
      <c r="H97" s="248"/>
      <c r="I97" s="245"/>
      <c r="J97" s="245" t="s">
        <v>9</v>
      </c>
      <c r="K97" s="249" t="s">
        <v>400</v>
      </c>
      <c r="L97" s="245" t="s">
        <v>40</v>
      </c>
      <c r="M97" s="245">
        <v>6</v>
      </c>
      <c r="N97" s="245">
        <v>6</v>
      </c>
      <c r="O97" s="248">
        <f t="shared" si="20"/>
        <v>100</v>
      </c>
      <c r="P97" s="246"/>
      <c r="Q97" s="247"/>
      <c r="R97" s="250"/>
      <c r="S97" s="265"/>
    </row>
    <row r="98" spans="1:20" ht="48" customHeight="1" x14ac:dyDescent="0.35">
      <c r="A98" s="440"/>
      <c r="B98" s="449"/>
      <c r="C98" s="237" t="s">
        <v>13</v>
      </c>
      <c r="D98" s="240" t="s">
        <v>94</v>
      </c>
      <c r="E98" s="242"/>
      <c r="F98" s="242"/>
      <c r="G98" s="242"/>
      <c r="H98" s="243">
        <f>(H99+H100)/2</f>
        <v>100</v>
      </c>
      <c r="I98" s="243">
        <f>H98</f>
        <v>100</v>
      </c>
      <c r="J98" s="237" t="s">
        <v>13</v>
      </c>
      <c r="K98" s="240" t="s">
        <v>94</v>
      </c>
      <c r="L98" s="245"/>
      <c r="M98" s="251"/>
      <c r="N98" s="251"/>
      <c r="O98" s="243">
        <f>(O99+O100+O101)/3</f>
        <v>100</v>
      </c>
      <c r="P98" s="246">
        <f>O98</f>
        <v>100</v>
      </c>
      <c r="Q98" s="247">
        <f>(I98+P98)/2</f>
        <v>100</v>
      </c>
      <c r="R98" s="245"/>
      <c r="S98" s="265"/>
    </row>
    <row r="99" spans="1:20" ht="69.75" x14ac:dyDescent="0.35">
      <c r="A99" s="440"/>
      <c r="B99" s="449"/>
      <c r="C99" s="242" t="s">
        <v>14</v>
      </c>
      <c r="D99" s="238" t="s">
        <v>92</v>
      </c>
      <c r="E99" s="242" t="s">
        <v>27</v>
      </c>
      <c r="F99" s="242">
        <v>95</v>
      </c>
      <c r="G99" s="242">
        <v>95</v>
      </c>
      <c r="H99" s="248">
        <f t="shared" ref="H99" si="21">G99/F99*100</f>
        <v>100</v>
      </c>
      <c r="I99" s="245"/>
      <c r="J99" s="252" t="s">
        <v>14</v>
      </c>
      <c r="K99" s="249" t="s">
        <v>392</v>
      </c>
      <c r="L99" s="245" t="s">
        <v>40</v>
      </c>
      <c r="M99" s="245">
        <v>285</v>
      </c>
      <c r="N99" s="245">
        <v>285</v>
      </c>
      <c r="O99" s="248">
        <f t="shared" ref="O99:O103" si="22">N99/M99*100</f>
        <v>100</v>
      </c>
      <c r="P99" s="246"/>
      <c r="Q99" s="247"/>
      <c r="R99" s="250"/>
      <c r="S99" s="266"/>
    </row>
    <row r="100" spans="1:20" ht="69.75" x14ac:dyDescent="0.35">
      <c r="A100" s="440"/>
      <c r="B100" s="449"/>
      <c r="C100" s="242" t="s">
        <v>15</v>
      </c>
      <c r="D100" s="238" t="s">
        <v>95</v>
      </c>
      <c r="E100" s="242" t="s">
        <v>96</v>
      </c>
      <c r="F100" s="242">
        <v>35</v>
      </c>
      <c r="G100" s="242">
        <v>27.2</v>
      </c>
      <c r="H100" s="248">
        <v>100</v>
      </c>
      <c r="I100" s="245"/>
      <c r="J100" s="252" t="s">
        <v>15</v>
      </c>
      <c r="K100" s="249" t="s">
        <v>387</v>
      </c>
      <c r="L100" s="245" t="s">
        <v>40</v>
      </c>
      <c r="M100" s="245">
        <v>2</v>
      </c>
      <c r="N100" s="245">
        <v>2</v>
      </c>
      <c r="O100" s="248">
        <f t="shared" si="22"/>
        <v>100</v>
      </c>
      <c r="P100" s="246"/>
      <c r="Q100" s="247"/>
      <c r="R100" s="250"/>
      <c r="S100" s="265"/>
    </row>
    <row r="101" spans="1:20" x14ac:dyDescent="0.35">
      <c r="A101" s="440"/>
      <c r="B101" s="449"/>
      <c r="C101" s="242"/>
      <c r="D101" s="238"/>
      <c r="E101" s="242"/>
      <c r="F101" s="242"/>
      <c r="G101" s="242"/>
      <c r="H101" s="248"/>
      <c r="I101" s="245"/>
      <c r="J101" s="252" t="s">
        <v>41</v>
      </c>
      <c r="K101" s="249" t="s">
        <v>388</v>
      </c>
      <c r="L101" s="245" t="s">
        <v>40</v>
      </c>
      <c r="M101" s="245">
        <v>1</v>
      </c>
      <c r="N101" s="245">
        <v>1</v>
      </c>
      <c r="O101" s="248">
        <f t="shared" si="22"/>
        <v>100</v>
      </c>
      <c r="P101" s="246"/>
      <c r="Q101" s="247"/>
      <c r="R101" s="250"/>
      <c r="S101" s="265"/>
    </row>
    <row r="102" spans="1:20" ht="68.25" customHeight="1" x14ac:dyDescent="0.35">
      <c r="A102" s="440"/>
      <c r="B102" s="449"/>
      <c r="C102" s="237" t="s">
        <v>30</v>
      </c>
      <c r="D102" s="240" t="s">
        <v>514</v>
      </c>
      <c r="E102" s="242"/>
      <c r="F102" s="242"/>
      <c r="G102" s="242"/>
      <c r="H102" s="243">
        <f>H103</f>
        <v>100</v>
      </c>
      <c r="I102" s="243">
        <f>H102</f>
        <v>100</v>
      </c>
      <c r="J102" s="237" t="s">
        <v>30</v>
      </c>
      <c r="K102" s="240" t="str">
        <f>D102</f>
        <v>Предоставление консультационных и методических услуг</v>
      </c>
      <c r="L102" s="245"/>
      <c r="M102" s="253"/>
      <c r="N102" s="253"/>
      <c r="O102" s="243">
        <f>O103</f>
        <v>106</v>
      </c>
      <c r="P102" s="246">
        <f>O102</f>
        <v>106</v>
      </c>
      <c r="Q102" s="247">
        <f>(I102+P102)/2</f>
        <v>103</v>
      </c>
      <c r="R102" s="242"/>
      <c r="S102" s="265"/>
    </row>
    <row r="103" spans="1:20" ht="69.75" x14ac:dyDescent="0.35">
      <c r="A103" s="440"/>
      <c r="B103" s="449"/>
      <c r="C103" s="242" t="s">
        <v>31</v>
      </c>
      <c r="D103" s="238" t="s">
        <v>389</v>
      </c>
      <c r="E103" s="242" t="s">
        <v>393</v>
      </c>
      <c r="F103" s="242">
        <v>50</v>
      </c>
      <c r="G103" s="242">
        <v>52</v>
      </c>
      <c r="H103" s="248">
        <v>100</v>
      </c>
      <c r="I103" s="245"/>
      <c r="J103" s="252" t="s">
        <v>31</v>
      </c>
      <c r="K103" s="249" t="s">
        <v>97</v>
      </c>
      <c r="L103" s="245" t="s">
        <v>38</v>
      </c>
      <c r="M103" s="245">
        <v>100</v>
      </c>
      <c r="N103" s="253">
        <v>106</v>
      </c>
      <c r="O103" s="248">
        <f t="shared" si="22"/>
        <v>106</v>
      </c>
      <c r="P103" s="246"/>
      <c r="Q103" s="247"/>
      <c r="R103" s="250"/>
      <c r="S103" s="265"/>
    </row>
    <row r="104" spans="1:20" s="264" customFormat="1" ht="80.25" customHeight="1" x14ac:dyDescent="0.35">
      <c r="A104" s="441"/>
      <c r="B104" s="450"/>
      <c r="C104" s="257"/>
      <c r="D104" s="258" t="s">
        <v>6</v>
      </c>
      <c r="E104" s="257"/>
      <c r="F104" s="259"/>
      <c r="G104" s="259"/>
      <c r="H104" s="260">
        <f>(H102+H98+H94)/3</f>
        <v>100</v>
      </c>
      <c r="I104" s="260">
        <f>H104</f>
        <v>100</v>
      </c>
      <c r="J104" s="261"/>
      <c r="K104" s="258" t="s">
        <v>6</v>
      </c>
      <c r="L104" s="259"/>
      <c r="M104" s="262"/>
      <c r="N104" s="262"/>
      <c r="O104" s="260">
        <f>(O102+O98+O94)/3</f>
        <v>102</v>
      </c>
      <c r="P104" s="260">
        <f>O104</f>
        <v>102</v>
      </c>
      <c r="Q104" s="260">
        <f>(I104+P104)/2</f>
        <v>101</v>
      </c>
      <c r="R104" s="257" t="s">
        <v>33</v>
      </c>
      <c r="S104" s="265"/>
      <c r="T104" s="263"/>
    </row>
    <row r="105" spans="1:20" ht="80.25" customHeight="1" x14ac:dyDescent="0.35">
      <c r="A105" s="439" t="s">
        <v>84</v>
      </c>
      <c r="B105" s="448" t="s">
        <v>106</v>
      </c>
      <c r="C105" s="237" t="s">
        <v>12</v>
      </c>
      <c r="D105" s="240" t="s">
        <v>91</v>
      </c>
      <c r="E105" s="237"/>
      <c r="F105" s="237"/>
      <c r="G105" s="237"/>
      <c r="H105" s="243">
        <f>H106</f>
        <v>100</v>
      </c>
      <c r="I105" s="243">
        <f>H105</f>
        <v>100</v>
      </c>
      <c r="J105" s="244" t="s">
        <v>12</v>
      </c>
      <c r="K105" s="240" t="s">
        <v>91</v>
      </c>
      <c r="L105" s="245"/>
      <c r="M105" s="245"/>
      <c r="N105" s="245"/>
      <c r="O105" s="243">
        <f>(O106+O107+O108)/3</f>
        <v>99.568965517241381</v>
      </c>
      <c r="P105" s="246">
        <f>O105</f>
        <v>99.568965517241381</v>
      </c>
      <c r="Q105" s="247">
        <f>(I105+P105)/2</f>
        <v>99.784482758620697</v>
      </c>
      <c r="R105" s="242"/>
      <c r="S105" s="265"/>
    </row>
    <row r="106" spans="1:20" ht="69.75" x14ac:dyDescent="0.35">
      <c r="A106" s="440"/>
      <c r="B106" s="449"/>
      <c r="C106" s="242" t="s">
        <v>7</v>
      </c>
      <c r="D106" s="238" t="s">
        <v>92</v>
      </c>
      <c r="E106" s="242" t="s">
        <v>27</v>
      </c>
      <c r="F106" s="242">
        <v>95</v>
      </c>
      <c r="G106" s="242">
        <v>100</v>
      </c>
      <c r="H106" s="248">
        <v>100</v>
      </c>
      <c r="I106" s="245"/>
      <c r="J106" s="245" t="s">
        <v>7</v>
      </c>
      <c r="K106" s="249" t="s">
        <v>391</v>
      </c>
      <c r="L106" s="245" t="s">
        <v>40</v>
      </c>
      <c r="M106" s="245">
        <v>60</v>
      </c>
      <c r="N106" s="245">
        <v>60</v>
      </c>
      <c r="O106" s="248">
        <f t="shared" ref="O106:O108" si="23">N106/M106*100</f>
        <v>100</v>
      </c>
      <c r="P106" s="246"/>
      <c r="Q106" s="247"/>
      <c r="R106" s="250"/>
      <c r="S106" s="265"/>
    </row>
    <row r="107" spans="1:20" ht="69.75" x14ac:dyDescent="0.35">
      <c r="A107" s="440"/>
      <c r="B107" s="449"/>
      <c r="C107" s="242"/>
      <c r="D107" s="238"/>
      <c r="E107" s="242"/>
      <c r="F107" s="242"/>
      <c r="G107" s="242"/>
      <c r="H107" s="248"/>
      <c r="I107" s="245"/>
      <c r="J107" s="245" t="s">
        <v>8</v>
      </c>
      <c r="K107" s="249" t="s">
        <v>385</v>
      </c>
      <c r="L107" s="245" t="s">
        <v>40</v>
      </c>
      <c r="M107" s="245">
        <v>232</v>
      </c>
      <c r="N107" s="245">
        <v>229</v>
      </c>
      <c r="O107" s="248">
        <f t="shared" si="23"/>
        <v>98.706896551724128</v>
      </c>
      <c r="P107" s="246"/>
      <c r="Q107" s="247"/>
      <c r="R107" s="250"/>
      <c r="S107" s="265"/>
    </row>
    <row r="108" spans="1:20" ht="34.5" customHeight="1" x14ac:dyDescent="0.35">
      <c r="A108" s="440"/>
      <c r="B108" s="449"/>
      <c r="C108" s="242"/>
      <c r="D108" s="238"/>
      <c r="E108" s="242"/>
      <c r="F108" s="242"/>
      <c r="G108" s="242"/>
      <c r="H108" s="248"/>
      <c r="I108" s="245"/>
      <c r="J108" s="245" t="s">
        <v>9</v>
      </c>
      <c r="K108" s="249" t="s">
        <v>400</v>
      </c>
      <c r="L108" s="245" t="s">
        <v>40</v>
      </c>
      <c r="M108" s="245">
        <v>22</v>
      </c>
      <c r="N108" s="245">
        <v>22</v>
      </c>
      <c r="O108" s="248">
        <f t="shared" si="23"/>
        <v>100</v>
      </c>
      <c r="P108" s="246"/>
      <c r="Q108" s="247"/>
      <c r="R108" s="250"/>
      <c r="S108" s="265"/>
    </row>
    <row r="109" spans="1:20" ht="42" customHeight="1" x14ac:dyDescent="0.35">
      <c r="A109" s="440"/>
      <c r="B109" s="449"/>
      <c r="C109" s="237" t="s">
        <v>13</v>
      </c>
      <c r="D109" s="240" t="s">
        <v>94</v>
      </c>
      <c r="E109" s="242"/>
      <c r="F109" s="242"/>
      <c r="G109" s="242"/>
      <c r="H109" s="243">
        <f>(H110+H111)/2</f>
        <v>100</v>
      </c>
      <c r="I109" s="243">
        <f>H109</f>
        <v>100</v>
      </c>
      <c r="J109" s="237" t="s">
        <v>13</v>
      </c>
      <c r="K109" s="240" t="s">
        <v>94</v>
      </c>
      <c r="L109" s="245"/>
      <c r="M109" s="251"/>
      <c r="N109" s="251"/>
      <c r="O109" s="243">
        <f>(O110+O111+O112)/3</f>
        <v>99.678456591639872</v>
      </c>
      <c r="P109" s="246">
        <f>O109</f>
        <v>99.678456591639872</v>
      </c>
      <c r="Q109" s="247">
        <f>(I109+P109)/2</f>
        <v>99.839228295819936</v>
      </c>
      <c r="R109" s="242"/>
      <c r="S109" s="265"/>
    </row>
    <row r="110" spans="1:20" ht="69.75" x14ac:dyDescent="0.35">
      <c r="A110" s="440"/>
      <c r="B110" s="449"/>
      <c r="C110" s="242" t="s">
        <v>14</v>
      </c>
      <c r="D110" s="238" t="s">
        <v>92</v>
      </c>
      <c r="E110" s="242" t="s">
        <v>27</v>
      </c>
      <c r="F110" s="242">
        <v>95</v>
      </c>
      <c r="G110" s="242">
        <v>100</v>
      </c>
      <c r="H110" s="248">
        <v>100</v>
      </c>
      <c r="I110" s="245"/>
      <c r="J110" s="252" t="s">
        <v>14</v>
      </c>
      <c r="K110" s="249" t="s">
        <v>392</v>
      </c>
      <c r="L110" s="245" t="s">
        <v>40</v>
      </c>
      <c r="M110" s="245">
        <v>311</v>
      </c>
      <c r="N110" s="245">
        <v>308</v>
      </c>
      <c r="O110" s="248">
        <f t="shared" ref="O110:O112" si="24">N110/M110*100</f>
        <v>99.035369774919616</v>
      </c>
      <c r="P110" s="246"/>
      <c r="Q110" s="247"/>
      <c r="R110" s="250"/>
      <c r="S110" s="265"/>
    </row>
    <row r="111" spans="1:20" ht="69.75" x14ac:dyDescent="0.35">
      <c r="A111" s="440"/>
      <c r="B111" s="449"/>
      <c r="C111" s="242" t="s">
        <v>15</v>
      </c>
      <c r="D111" s="238" t="s">
        <v>95</v>
      </c>
      <c r="E111" s="242" t="s">
        <v>96</v>
      </c>
      <c r="F111" s="242">
        <v>35</v>
      </c>
      <c r="G111" s="242">
        <v>21.6</v>
      </c>
      <c r="H111" s="248">
        <v>100</v>
      </c>
      <c r="I111" s="245"/>
      <c r="J111" s="252" t="s">
        <v>15</v>
      </c>
      <c r="K111" s="249" t="s">
        <v>387</v>
      </c>
      <c r="L111" s="245" t="s">
        <v>40</v>
      </c>
      <c r="M111" s="245">
        <v>1</v>
      </c>
      <c r="N111" s="245">
        <v>1</v>
      </c>
      <c r="O111" s="248">
        <f t="shared" si="24"/>
        <v>100</v>
      </c>
      <c r="P111" s="246"/>
      <c r="Q111" s="247"/>
      <c r="R111" s="250"/>
      <c r="S111" s="265"/>
    </row>
    <row r="112" spans="1:20" x14ac:dyDescent="0.35">
      <c r="A112" s="440"/>
      <c r="B112" s="449"/>
      <c r="C112" s="242"/>
      <c r="D112" s="238"/>
      <c r="E112" s="242"/>
      <c r="F112" s="242"/>
      <c r="G112" s="242"/>
      <c r="H112" s="248"/>
      <c r="I112" s="245"/>
      <c r="J112" s="252" t="s">
        <v>41</v>
      </c>
      <c r="K112" s="249" t="s">
        <v>388</v>
      </c>
      <c r="L112" s="245" t="s">
        <v>40</v>
      </c>
      <c r="M112" s="245">
        <v>2</v>
      </c>
      <c r="N112" s="245">
        <v>2</v>
      </c>
      <c r="O112" s="248">
        <f t="shared" si="24"/>
        <v>100</v>
      </c>
      <c r="P112" s="246"/>
      <c r="Q112" s="247"/>
      <c r="R112" s="250"/>
      <c r="S112" s="265"/>
    </row>
    <row r="113" spans="1:20" s="264" customFormat="1" ht="41.25" customHeight="1" x14ac:dyDescent="0.35">
      <c r="A113" s="441"/>
      <c r="B113" s="450"/>
      <c r="C113" s="257"/>
      <c r="D113" s="258" t="s">
        <v>6</v>
      </c>
      <c r="E113" s="257"/>
      <c r="F113" s="259"/>
      <c r="G113" s="259"/>
      <c r="H113" s="260">
        <f>(H109+H105)/2</f>
        <v>100</v>
      </c>
      <c r="I113" s="260">
        <f>H113</f>
        <v>100</v>
      </c>
      <c r="J113" s="261"/>
      <c r="K113" s="258" t="s">
        <v>6</v>
      </c>
      <c r="L113" s="259"/>
      <c r="M113" s="262"/>
      <c r="N113" s="262"/>
      <c r="O113" s="260">
        <f>(O109+O105)/ 2</f>
        <v>99.623711054440633</v>
      </c>
      <c r="P113" s="260">
        <f>O113</f>
        <v>99.623711054440633</v>
      </c>
      <c r="Q113" s="260">
        <f>(I113+P113)/2</f>
        <v>99.811855527220317</v>
      </c>
      <c r="R113" s="257" t="s">
        <v>490</v>
      </c>
      <c r="S113" s="265"/>
      <c r="T113" s="263"/>
    </row>
    <row r="114" spans="1:20" s="268" customFormat="1" ht="94.5" customHeight="1" x14ac:dyDescent="0.35">
      <c r="A114" s="439">
        <v>11</v>
      </c>
      <c r="B114" s="442" t="s">
        <v>107</v>
      </c>
      <c r="C114" s="237" t="s">
        <v>12</v>
      </c>
      <c r="D114" s="240" t="s">
        <v>91</v>
      </c>
      <c r="E114" s="237"/>
      <c r="F114" s="237"/>
      <c r="G114" s="237"/>
      <c r="H114" s="243">
        <f>H115</f>
        <v>100</v>
      </c>
      <c r="I114" s="243">
        <f>H114</f>
        <v>100</v>
      </c>
      <c r="J114" s="244" t="s">
        <v>12</v>
      </c>
      <c r="K114" s="240" t="s">
        <v>91</v>
      </c>
      <c r="L114" s="245"/>
      <c r="M114" s="245"/>
      <c r="N114" s="245"/>
      <c r="O114" s="243">
        <f>(O115+O116+O117)/3</f>
        <v>103.68085031499665</v>
      </c>
      <c r="P114" s="246">
        <f>O114</f>
        <v>103.68085031499665</v>
      </c>
      <c r="Q114" s="247">
        <f>(I114+P114)/2</f>
        <v>101.84042515749832</v>
      </c>
      <c r="R114" s="245"/>
      <c r="S114" s="265"/>
      <c r="T114" s="267"/>
    </row>
    <row r="115" spans="1:20" s="268" customFormat="1" ht="69.75" x14ac:dyDescent="0.35">
      <c r="A115" s="440"/>
      <c r="B115" s="443"/>
      <c r="C115" s="242" t="s">
        <v>7</v>
      </c>
      <c r="D115" s="238" t="s">
        <v>92</v>
      </c>
      <c r="E115" s="242" t="s">
        <v>27</v>
      </c>
      <c r="F115" s="242">
        <v>95</v>
      </c>
      <c r="G115" s="242">
        <v>100</v>
      </c>
      <c r="H115" s="248">
        <v>100</v>
      </c>
      <c r="I115" s="245"/>
      <c r="J115" s="245" t="s">
        <v>7</v>
      </c>
      <c r="K115" s="249" t="s">
        <v>391</v>
      </c>
      <c r="L115" s="245" t="s">
        <v>40</v>
      </c>
      <c r="M115" s="245">
        <v>41</v>
      </c>
      <c r="N115" s="245">
        <v>43</v>
      </c>
      <c r="O115" s="248">
        <f t="shared" ref="O115:O117" si="25">N115/M115*100</f>
        <v>104.8780487804878</v>
      </c>
      <c r="P115" s="246"/>
      <c r="Q115" s="247"/>
      <c r="R115" s="250"/>
      <c r="S115" s="265"/>
      <c r="T115" s="267"/>
    </row>
    <row r="116" spans="1:20" s="268" customFormat="1" ht="69.75" x14ac:dyDescent="0.35">
      <c r="A116" s="440"/>
      <c r="B116" s="443"/>
      <c r="C116" s="242"/>
      <c r="D116" s="238"/>
      <c r="E116" s="242"/>
      <c r="F116" s="242"/>
      <c r="G116" s="242"/>
      <c r="H116" s="248"/>
      <c r="I116" s="245"/>
      <c r="J116" s="245" t="s">
        <v>8</v>
      </c>
      <c r="K116" s="249" t="s">
        <v>385</v>
      </c>
      <c r="L116" s="245" t="s">
        <v>40</v>
      </c>
      <c r="M116" s="245">
        <v>231</v>
      </c>
      <c r="N116" s="245">
        <v>236</v>
      </c>
      <c r="O116" s="248">
        <f t="shared" si="25"/>
        <v>102.16450216450217</v>
      </c>
      <c r="P116" s="246"/>
      <c r="Q116" s="247"/>
      <c r="R116" s="250"/>
      <c r="S116" s="265"/>
      <c r="T116" s="267"/>
    </row>
    <row r="117" spans="1:20" s="268" customFormat="1" ht="33" customHeight="1" x14ac:dyDescent="0.35">
      <c r="A117" s="440"/>
      <c r="B117" s="443"/>
      <c r="C117" s="242"/>
      <c r="D117" s="238"/>
      <c r="E117" s="242"/>
      <c r="F117" s="242"/>
      <c r="G117" s="242"/>
      <c r="H117" s="248"/>
      <c r="I117" s="245"/>
      <c r="J117" s="245" t="s">
        <v>9</v>
      </c>
      <c r="K117" s="249" t="s">
        <v>400</v>
      </c>
      <c r="L117" s="245" t="s">
        <v>40</v>
      </c>
      <c r="M117" s="245">
        <v>25</v>
      </c>
      <c r="N117" s="245">
        <v>26</v>
      </c>
      <c r="O117" s="248">
        <f t="shared" si="25"/>
        <v>104</v>
      </c>
      <c r="P117" s="246"/>
      <c r="Q117" s="247"/>
      <c r="R117" s="250"/>
      <c r="S117" s="265"/>
      <c r="T117" s="267"/>
    </row>
    <row r="118" spans="1:20" s="268" customFormat="1" x14ac:dyDescent="0.35">
      <c r="A118" s="440"/>
      <c r="B118" s="443"/>
      <c r="C118" s="237" t="s">
        <v>13</v>
      </c>
      <c r="D118" s="240" t="s">
        <v>94</v>
      </c>
      <c r="E118" s="242"/>
      <c r="F118" s="242"/>
      <c r="G118" s="242"/>
      <c r="H118" s="243">
        <f>(H119+H120)/2</f>
        <v>100</v>
      </c>
      <c r="I118" s="243">
        <f>H118</f>
        <v>100</v>
      </c>
      <c r="J118" s="237" t="s">
        <v>13</v>
      </c>
      <c r="K118" s="240" t="s">
        <v>94</v>
      </c>
      <c r="L118" s="245"/>
      <c r="M118" s="251"/>
      <c r="N118" s="251"/>
      <c r="O118" s="243">
        <f>(O119+O120+O121)/3</f>
        <v>104.14071510957324</v>
      </c>
      <c r="P118" s="246">
        <f>O118</f>
        <v>104.14071510957324</v>
      </c>
      <c r="Q118" s="247">
        <f>(I118+P118)/2</f>
        <v>102.07035755478663</v>
      </c>
      <c r="R118" s="242"/>
      <c r="S118" s="265"/>
      <c r="T118" s="267"/>
    </row>
    <row r="119" spans="1:20" s="268" customFormat="1" ht="69.75" x14ac:dyDescent="0.35">
      <c r="A119" s="440"/>
      <c r="B119" s="443"/>
      <c r="C119" s="242" t="s">
        <v>14</v>
      </c>
      <c r="D119" s="238" t="s">
        <v>92</v>
      </c>
      <c r="E119" s="242" t="s">
        <v>27</v>
      </c>
      <c r="F119" s="242">
        <v>95</v>
      </c>
      <c r="G119" s="242">
        <v>95</v>
      </c>
      <c r="H119" s="248">
        <v>100</v>
      </c>
      <c r="I119" s="245"/>
      <c r="J119" s="252" t="s">
        <v>14</v>
      </c>
      <c r="K119" s="249" t="s">
        <v>392</v>
      </c>
      <c r="L119" s="245" t="s">
        <v>40</v>
      </c>
      <c r="M119" s="245">
        <v>289</v>
      </c>
      <c r="N119" s="245">
        <v>296</v>
      </c>
      <c r="O119" s="248">
        <f t="shared" ref="O119:O120" si="26">N119/M119*100</f>
        <v>102.42214532871972</v>
      </c>
      <c r="P119" s="246"/>
      <c r="Q119" s="247"/>
      <c r="R119" s="250"/>
      <c r="S119" s="265"/>
      <c r="T119" s="267"/>
    </row>
    <row r="120" spans="1:20" s="268" customFormat="1" ht="69.75" x14ac:dyDescent="0.35">
      <c r="A120" s="440"/>
      <c r="B120" s="443"/>
      <c r="C120" s="242" t="s">
        <v>15</v>
      </c>
      <c r="D120" s="238" t="s">
        <v>95</v>
      </c>
      <c r="E120" s="242" t="s">
        <v>96</v>
      </c>
      <c r="F120" s="242">
        <v>35</v>
      </c>
      <c r="G120" s="242">
        <v>18.8</v>
      </c>
      <c r="H120" s="248">
        <v>100</v>
      </c>
      <c r="I120" s="245"/>
      <c r="J120" s="252" t="s">
        <v>15</v>
      </c>
      <c r="K120" s="249" t="s">
        <v>387</v>
      </c>
      <c r="L120" s="245" t="s">
        <v>40</v>
      </c>
      <c r="M120" s="245">
        <v>3</v>
      </c>
      <c r="N120" s="245">
        <v>3</v>
      </c>
      <c r="O120" s="248">
        <f t="shared" si="26"/>
        <v>100</v>
      </c>
      <c r="P120" s="246"/>
      <c r="Q120" s="247"/>
      <c r="R120" s="250"/>
      <c r="S120" s="265"/>
      <c r="T120" s="267"/>
    </row>
    <row r="121" spans="1:20" s="268" customFormat="1" x14ac:dyDescent="0.35">
      <c r="A121" s="440"/>
      <c r="B121" s="443"/>
      <c r="C121" s="242"/>
      <c r="D121" s="238"/>
      <c r="E121" s="242"/>
      <c r="F121" s="242"/>
      <c r="G121" s="242"/>
      <c r="H121" s="248"/>
      <c r="I121" s="245"/>
      <c r="J121" s="252" t="s">
        <v>41</v>
      </c>
      <c r="K121" s="249" t="s">
        <v>388</v>
      </c>
      <c r="L121" s="245" t="s">
        <v>40</v>
      </c>
      <c r="M121" s="245">
        <v>5</v>
      </c>
      <c r="N121" s="245">
        <v>6</v>
      </c>
      <c r="O121" s="248">
        <v>110</v>
      </c>
      <c r="P121" s="246"/>
      <c r="Q121" s="247"/>
      <c r="R121" s="250"/>
      <c r="S121" s="265"/>
      <c r="T121" s="267"/>
    </row>
    <row r="122" spans="1:20" s="264" customFormat="1" ht="39" customHeight="1" x14ac:dyDescent="0.35">
      <c r="A122" s="441"/>
      <c r="B122" s="444"/>
      <c r="C122" s="257"/>
      <c r="D122" s="258" t="s">
        <v>6</v>
      </c>
      <c r="E122" s="257"/>
      <c r="F122" s="259"/>
      <c r="G122" s="259"/>
      <c r="H122" s="260">
        <f>(H118+H114)/2</f>
        <v>100</v>
      </c>
      <c r="I122" s="260">
        <f>H122</f>
        <v>100</v>
      </c>
      <c r="J122" s="261"/>
      <c r="K122" s="258" t="s">
        <v>6</v>
      </c>
      <c r="L122" s="259"/>
      <c r="M122" s="262"/>
      <c r="N122" s="262"/>
      <c r="O122" s="260">
        <f>(O118+O114)/2</f>
        <v>103.91078271228494</v>
      </c>
      <c r="P122" s="260">
        <f>O122</f>
        <v>103.91078271228494</v>
      </c>
      <c r="Q122" s="260">
        <f>(I122+P122)/2</f>
        <v>101.95539135614247</v>
      </c>
      <c r="R122" s="257" t="s">
        <v>33</v>
      </c>
      <c r="S122" s="265"/>
      <c r="T122" s="263"/>
    </row>
    <row r="123" spans="1:20" s="268" customFormat="1" ht="90" customHeight="1" x14ac:dyDescent="0.35">
      <c r="A123" s="439">
        <v>12</v>
      </c>
      <c r="B123" s="442" t="s">
        <v>108</v>
      </c>
      <c r="C123" s="237" t="s">
        <v>12</v>
      </c>
      <c r="D123" s="240" t="s">
        <v>91</v>
      </c>
      <c r="E123" s="237"/>
      <c r="F123" s="237"/>
      <c r="G123" s="237"/>
      <c r="H123" s="243">
        <f>H124</f>
        <v>100</v>
      </c>
      <c r="I123" s="243">
        <f>H123</f>
        <v>100</v>
      </c>
      <c r="J123" s="244" t="s">
        <v>12</v>
      </c>
      <c r="K123" s="240" t="s">
        <v>91</v>
      </c>
      <c r="L123" s="245"/>
      <c r="M123" s="245"/>
      <c r="N123" s="245"/>
      <c r="O123" s="243">
        <f>(O124+O125+O126)/3</f>
        <v>99.854770086728863</v>
      </c>
      <c r="P123" s="246">
        <f>O123</f>
        <v>99.854770086728863</v>
      </c>
      <c r="Q123" s="247">
        <f>(I123+P123)/2</f>
        <v>99.927385043364438</v>
      </c>
      <c r="R123" s="245"/>
      <c r="S123" s="265"/>
      <c r="T123" s="267"/>
    </row>
    <row r="124" spans="1:20" s="268" customFormat="1" ht="69.75" x14ac:dyDescent="0.35">
      <c r="A124" s="440"/>
      <c r="B124" s="443"/>
      <c r="C124" s="242" t="s">
        <v>7</v>
      </c>
      <c r="D124" s="238" t="s">
        <v>92</v>
      </c>
      <c r="E124" s="242" t="s">
        <v>27</v>
      </c>
      <c r="F124" s="242">
        <v>95</v>
      </c>
      <c r="G124" s="242">
        <v>98</v>
      </c>
      <c r="H124" s="248">
        <v>100</v>
      </c>
      <c r="I124" s="245"/>
      <c r="J124" s="245" t="s">
        <v>7</v>
      </c>
      <c r="K124" s="249" t="s">
        <v>391</v>
      </c>
      <c r="L124" s="245" t="s">
        <v>40</v>
      </c>
      <c r="M124" s="245">
        <v>56</v>
      </c>
      <c r="N124" s="245">
        <v>54</v>
      </c>
      <c r="O124" s="248">
        <f t="shared" ref="O124:O130" si="27">N124/M124*100</f>
        <v>96.428571428571431</v>
      </c>
      <c r="P124" s="246"/>
      <c r="Q124" s="247"/>
      <c r="R124" s="250"/>
      <c r="S124" s="265"/>
      <c r="T124" s="267"/>
    </row>
    <row r="125" spans="1:20" s="268" customFormat="1" ht="69.75" x14ac:dyDescent="0.35">
      <c r="A125" s="440"/>
      <c r="B125" s="443"/>
      <c r="C125" s="242"/>
      <c r="D125" s="238"/>
      <c r="E125" s="242"/>
      <c r="F125" s="242"/>
      <c r="G125" s="242"/>
      <c r="H125" s="248"/>
      <c r="I125" s="245"/>
      <c r="J125" s="245" t="s">
        <v>8</v>
      </c>
      <c r="K125" s="249" t="s">
        <v>385</v>
      </c>
      <c r="L125" s="245" t="s">
        <v>40</v>
      </c>
      <c r="M125" s="245">
        <v>194</v>
      </c>
      <c r="N125" s="245">
        <v>192</v>
      </c>
      <c r="O125" s="248">
        <f t="shared" si="27"/>
        <v>98.969072164948457</v>
      </c>
      <c r="P125" s="246"/>
      <c r="Q125" s="247"/>
      <c r="R125" s="250"/>
      <c r="S125" s="265"/>
      <c r="T125" s="267"/>
    </row>
    <row r="126" spans="1:20" s="268" customFormat="1" ht="38.25" customHeight="1" x14ac:dyDescent="0.35">
      <c r="A126" s="440"/>
      <c r="B126" s="443"/>
      <c r="C126" s="242"/>
      <c r="D126" s="238"/>
      <c r="E126" s="242"/>
      <c r="F126" s="242"/>
      <c r="G126" s="242"/>
      <c r="H126" s="248"/>
      <c r="I126" s="245"/>
      <c r="J126" s="245" t="s">
        <v>9</v>
      </c>
      <c r="K126" s="249" t="s">
        <v>400</v>
      </c>
      <c r="L126" s="245" t="s">
        <v>40</v>
      </c>
      <c r="M126" s="245">
        <v>24</v>
      </c>
      <c r="N126" s="245">
        <v>25</v>
      </c>
      <c r="O126" s="248">
        <f t="shared" si="27"/>
        <v>104.16666666666667</v>
      </c>
      <c r="P126" s="246"/>
      <c r="Q126" s="247"/>
      <c r="R126" s="250"/>
      <c r="S126" s="265"/>
      <c r="T126" s="267"/>
    </row>
    <row r="127" spans="1:20" s="268" customFormat="1" ht="75" customHeight="1" x14ac:dyDescent="0.35">
      <c r="A127" s="440"/>
      <c r="B127" s="443"/>
      <c r="C127" s="237" t="s">
        <v>13</v>
      </c>
      <c r="D127" s="240" t="s">
        <v>94</v>
      </c>
      <c r="E127" s="242"/>
      <c r="F127" s="242"/>
      <c r="G127" s="242"/>
      <c r="H127" s="243">
        <f>(H128+H129)/2</f>
        <v>100</v>
      </c>
      <c r="I127" s="243">
        <f>H127</f>
        <v>100</v>
      </c>
      <c r="J127" s="237" t="s">
        <v>13</v>
      </c>
      <c r="K127" s="240" t="s">
        <v>94</v>
      </c>
      <c r="L127" s="245"/>
      <c r="M127" s="251"/>
      <c r="N127" s="251"/>
      <c r="O127" s="243">
        <f>(O128+O129+O130)/2</f>
        <v>99.45054945054946</v>
      </c>
      <c r="P127" s="246">
        <f>O127</f>
        <v>99.45054945054946</v>
      </c>
      <c r="Q127" s="247">
        <f>(I127+P127)/2</f>
        <v>99.72527472527473</v>
      </c>
      <c r="R127" s="245"/>
      <c r="S127" s="265"/>
      <c r="T127" s="267"/>
    </row>
    <row r="128" spans="1:20" ht="69.75" x14ac:dyDescent="0.35">
      <c r="A128" s="440"/>
      <c r="B128" s="443"/>
      <c r="C128" s="242" t="s">
        <v>14</v>
      </c>
      <c r="D128" s="238" t="s">
        <v>92</v>
      </c>
      <c r="E128" s="242" t="s">
        <v>27</v>
      </c>
      <c r="F128" s="242">
        <v>95</v>
      </c>
      <c r="G128" s="242">
        <v>98</v>
      </c>
      <c r="H128" s="248">
        <v>100</v>
      </c>
      <c r="I128" s="245"/>
      <c r="J128" s="252" t="s">
        <v>14</v>
      </c>
      <c r="K128" s="249" t="s">
        <v>392</v>
      </c>
      <c r="L128" s="245" t="s">
        <v>40</v>
      </c>
      <c r="M128" s="245">
        <v>273</v>
      </c>
      <c r="N128" s="245">
        <v>270</v>
      </c>
      <c r="O128" s="248">
        <f t="shared" si="27"/>
        <v>98.901098901098905</v>
      </c>
      <c r="P128" s="246"/>
      <c r="Q128" s="247"/>
      <c r="R128" s="250"/>
      <c r="S128" s="265"/>
    </row>
    <row r="129" spans="1:20" ht="69.75" x14ac:dyDescent="0.35">
      <c r="A129" s="440"/>
      <c r="B129" s="443"/>
      <c r="C129" s="242" t="s">
        <v>15</v>
      </c>
      <c r="D129" s="238" t="s">
        <v>95</v>
      </c>
      <c r="E129" s="242" t="s">
        <v>96</v>
      </c>
      <c r="F129" s="242">
        <v>35</v>
      </c>
      <c r="G129" s="242">
        <v>33.1</v>
      </c>
      <c r="H129" s="248">
        <v>100</v>
      </c>
      <c r="I129" s="245"/>
      <c r="J129" s="252" t="s">
        <v>15</v>
      </c>
      <c r="K129" s="249" t="s">
        <v>387</v>
      </c>
      <c r="L129" s="245" t="s">
        <v>40</v>
      </c>
      <c r="M129" s="245"/>
      <c r="N129" s="245"/>
      <c r="O129" s="248"/>
      <c r="P129" s="246"/>
      <c r="Q129" s="247"/>
      <c r="R129" s="250"/>
      <c r="S129" s="265"/>
    </row>
    <row r="130" spans="1:20" x14ac:dyDescent="0.35">
      <c r="A130" s="440"/>
      <c r="B130" s="443"/>
      <c r="C130" s="242"/>
      <c r="D130" s="238"/>
      <c r="E130" s="242"/>
      <c r="F130" s="242"/>
      <c r="G130" s="242"/>
      <c r="H130" s="248"/>
      <c r="I130" s="245"/>
      <c r="J130" s="252" t="s">
        <v>41</v>
      </c>
      <c r="K130" s="249" t="s">
        <v>388</v>
      </c>
      <c r="L130" s="245" t="s">
        <v>40</v>
      </c>
      <c r="M130" s="245">
        <v>1</v>
      </c>
      <c r="N130" s="245">
        <v>1</v>
      </c>
      <c r="O130" s="248">
        <f t="shared" si="27"/>
        <v>100</v>
      </c>
      <c r="P130" s="246"/>
      <c r="Q130" s="247"/>
      <c r="R130" s="250"/>
      <c r="S130" s="265"/>
    </row>
    <row r="131" spans="1:20" s="264" customFormat="1" ht="40.5" customHeight="1" x14ac:dyDescent="0.35">
      <c r="A131" s="441"/>
      <c r="B131" s="444"/>
      <c r="C131" s="257"/>
      <c r="D131" s="258" t="s">
        <v>6</v>
      </c>
      <c r="E131" s="257"/>
      <c r="F131" s="259"/>
      <c r="G131" s="259"/>
      <c r="H131" s="260">
        <f>(H127+H123)/2</f>
        <v>100</v>
      </c>
      <c r="I131" s="260">
        <f>H131</f>
        <v>100</v>
      </c>
      <c r="J131" s="261"/>
      <c r="K131" s="258" t="s">
        <v>6</v>
      </c>
      <c r="L131" s="259"/>
      <c r="M131" s="262"/>
      <c r="N131" s="262"/>
      <c r="O131" s="260">
        <f>(O127+O123)/2</f>
        <v>99.652659768639154</v>
      </c>
      <c r="P131" s="260">
        <f>O131</f>
        <v>99.652659768639154</v>
      </c>
      <c r="Q131" s="260">
        <f>(I131+P131)/2</f>
        <v>99.826329884319577</v>
      </c>
      <c r="R131" s="257" t="s">
        <v>490</v>
      </c>
      <c r="S131" s="265"/>
      <c r="T131" s="263"/>
    </row>
    <row r="132" spans="1:20" ht="78.75" customHeight="1" x14ac:dyDescent="0.35">
      <c r="A132" s="439">
        <v>13</v>
      </c>
      <c r="B132" s="442" t="s">
        <v>109</v>
      </c>
      <c r="C132" s="237" t="s">
        <v>12</v>
      </c>
      <c r="D132" s="240" t="s">
        <v>91</v>
      </c>
      <c r="E132" s="237"/>
      <c r="F132" s="237"/>
      <c r="G132" s="237"/>
      <c r="H132" s="243">
        <f>H133</f>
        <v>100</v>
      </c>
      <c r="I132" s="243">
        <f>H132</f>
        <v>100</v>
      </c>
      <c r="J132" s="244" t="s">
        <v>12</v>
      </c>
      <c r="K132" s="240" t="s">
        <v>91</v>
      </c>
      <c r="L132" s="245"/>
      <c r="M132" s="245"/>
      <c r="N132" s="245"/>
      <c r="O132" s="243">
        <f>(O133+O134+O135)/3</f>
        <v>101.23169681309217</v>
      </c>
      <c r="P132" s="246">
        <f>O132</f>
        <v>101.23169681309217</v>
      </c>
      <c r="Q132" s="247">
        <f>(I132+P132)/2</f>
        <v>100.61584840654609</v>
      </c>
      <c r="R132" s="242"/>
      <c r="S132" s="265"/>
    </row>
    <row r="133" spans="1:20" ht="69.75" x14ac:dyDescent="0.35">
      <c r="A133" s="440"/>
      <c r="B133" s="443"/>
      <c r="C133" s="242" t="s">
        <v>7</v>
      </c>
      <c r="D133" s="238" t="s">
        <v>92</v>
      </c>
      <c r="E133" s="242" t="s">
        <v>27</v>
      </c>
      <c r="F133" s="242">
        <v>95</v>
      </c>
      <c r="G133" s="242">
        <v>99</v>
      </c>
      <c r="H133" s="248">
        <v>100</v>
      </c>
      <c r="I133" s="245"/>
      <c r="J133" s="245" t="s">
        <v>7</v>
      </c>
      <c r="K133" s="249" t="s">
        <v>391</v>
      </c>
      <c r="L133" s="245" t="s">
        <v>40</v>
      </c>
      <c r="M133" s="245">
        <v>54</v>
      </c>
      <c r="N133" s="245">
        <v>57</v>
      </c>
      <c r="O133" s="248">
        <f t="shared" ref="O133:O135" si="28">N133/M133*100</f>
        <v>105.55555555555556</v>
      </c>
      <c r="P133" s="246"/>
      <c r="Q133" s="247"/>
      <c r="R133" s="250"/>
      <c r="S133" s="265"/>
    </row>
    <row r="134" spans="1:20" ht="69.75" x14ac:dyDescent="0.35">
      <c r="A134" s="440"/>
      <c r="B134" s="443"/>
      <c r="C134" s="242"/>
      <c r="D134" s="238"/>
      <c r="E134" s="242"/>
      <c r="F134" s="242"/>
      <c r="G134" s="242"/>
      <c r="H134" s="248"/>
      <c r="I134" s="245"/>
      <c r="J134" s="245" t="s">
        <v>8</v>
      </c>
      <c r="K134" s="249" t="s">
        <v>385</v>
      </c>
      <c r="L134" s="245" t="s">
        <v>40</v>
      </c>
      <c r="M134" s="245">
        <v>215</v>
      </c>
      <c r="N134" s="245">
        <v>211</v>
      </c>
      <c r="O134" s="248">
        <f t="shared" si="28"/>
        <v>98.139534883720927</v>
      </c>
      <c r="P134" s="246"/>
      <c r="Q134" s="247"/>
      <c r="R134" s="250"/>
      <c r="S134" s="265"/>
    </row>
    <row r="135" spans="1:20" ht="45.75" customHeight="1" x14ac:dyDescent="0.35">
      <c r="A135" s="440"/>
      <c r="B135" s="443"/>
      <c r="C135" s="242"/>
      <c r="D135" s="238"/>
      <c r="E135" s="242"/>
      <c r="F135" s="242"/>
      <c r="G135" s="242"/>
      <c r="H135" s="248"/>
      <c r="I135" s="245"/>
      <c r="J135" s="245" t="s">
        <v>9</v>
      </c>
      <c r="K135" s="249" t="s">
        <v>390</v>
      </c>
      <c r="L135" s="245" t="s">
        <v>40</v>
      </c>
      <c r="M135" s="245">
        <v>24</v>
      </c>
      <c r="N135" s="245">
        <v>24</v>
      </c>
      <c r="O135" s="248">
        <f t="shared" si="28"/>
        <v>100</v>
      </c>
      <c r="P135" s="246"/>
      <c r="Q135" s="247"/>
      <c r="R135" s="250"/>
      <c r="S135" s="265"/>
    </row>
    <row r="136" spans="1:20" ht="51" customHeight="1" x14ac:dyDescent="0.35">
      <c r="A136" s="440"/>
      <c r="B136" s="443"/>
      <c r="C136" s="237" t="s">
        <v>13</v>
      </c>
      <c r="D136" s="240" t="s">
        <v>94</v>
      </c>
      <c r="E136" s="242"/>
      <c r="F136" s="242"/>
      <c r="G136" s="242"/>
      <c r="H136" s="243">
        <f>(H137+H138)/2</f>
        <v>100</v>
      </c>
      <c r="I136" s="243">
        <f>H136</f>
        <v>100</v>
      </c>
      <c r="J136" s="237" t="s">
        <v>13</v>
      </c>
      <c r="K136" s="240" t="s">
        <v>94</v>
      </c>
      <c r="L136" s="245"/>
      <c r="M136" s="251"/>
      <c r="N136" s="251"/>
      <c r="O136" s="243">
        <f>(O137+O138+O139)/1</f>
        <v>99.658703071672349</v>
      </c>
      <c r="P136" s="246">
        <f>O136</f>
        <v>99.658703071672349</v>
      </c>
      <c r="Q136" s="247">
        <f>(I136+P136)/2</f>
        <v>99.829351535836167</v>
      </c>
      <c r="R136" s="242"/>
      <c r="S136" s="265"/>
    </row>
    <row r="137" spans="1:20" ht="69.75" x14ac:dyDescent="0.35">
      <c r="A137" s="440"/>
      <c r="B137" s="443"/>
      <c r="C137" s="242" t="s">
        <v>14</v>
      </c>
      <c r="D137" s="238" t="s">
        <v>92</v>
      </c>
      <c r="E137" s="242" t="s">
        <v>27</v>
      </c>
      <c r="F137" s="242">
        <v>95</v>
      </c>
      <c r="G137" s="242">
        <v>100</v>
      </c>
      <c r="H137" s="248">
        <v>100</v>
      </c>
      <c r="I137" s="245"/>
      <c r="J137" s="252" t="s">
        <v>14</v>
      </c>
      <c r="K137" s="249" t="s">
        <v>392</v>
      </c>
      <c r="L137" s="245" t="s">
        <v>40</v>
      </c>
      <c r="M137" s="245">
        <v>293</v>
      </c>
      <c r="N137" s="245">
        <v>292</v>
      </c>
      <c r="O137" s="248">
        <f t="shared" ref="O137" si="29">N137/M137*100</f>
        <v>99.658703071672349</v>
      </c>
      <c r="P137" s="246"/>
      <c r="Q137" s="247"/>
      <c r="R137" s="250"/>
      <c r="S137" s="265"/>
    </row>
    <row r="138" spans="1:20" ht="69.75" x14ac:dyDescent="0.35">
      <c r="A138" s="440"/>
      <c r="B138" s="443"/>
      <c r="C138" s="242" t="s">
        <v>15</v>
      </c>
      <c r="D138" s="238" t="s">
        <v>95</v>
      </c>
      <c r="E138" s="242" t="s">
        <v>96</v>
      </c>
      <c r="F138" s="242">
        <v>35</v>
      </c>
      <c r="G138" s="242">
        <v>24.8</v>
      </c>
      <c r="H138" s="248">
        <v>100</v>
      </c>
      <c r="I138" s="245"/>
      <c r="J138" s="252" t="s">
        <v>15</v>
      </c>
      <c r="K138" s="249" t="s">
        <v>387</v>
      </c>
      <c r="L138" s="245" t="s">
        <v>40</v>
      </c>
      <c r="M138" s="245"/>
      <c r="N138" s="245"/>
      <c r="O138" s="248"/>
      <c r="P138" s="246"/>
      <c r="Q138" s="247"/>
      <c r="R138" s="250"/>
      <c r="S138" s="265"/>
    </row>
    <row r="139" spans="1:20" x14ac:dyDescent="0.35">
      <c r="A139" s="440"/>
      <c r="B139" s="443"/>
      <c r="C139" s="242"/>
      <c r="D139" s="238"/>
      <c r="E139" s="242"/>
      <c r="F139" s="242"/>
      <c r="G139" s="242"/>
      <c r="H139" s="248"/>
      <c r="I139" s="245"/>
      <c r="J139" s="252" t="s">
        <v>41</v>
      </c>
      <c r="K139" s="249" t="s">
        <v>388</v>
      </c>
      <c r="L139" s="245" t="s">
        <v>40</v>
      </c>
      <c r="M139" s="245"/>
      <c r="N139" s="245"/>
      <c r="O139" s="248"/>
      <c r="P139" s="246"/>
      <c r="Q139" s="247"/>
      <c r="R139" s="250"/>
      <c r="S139" s="265"/>
    </row>
    <row r="140" spans="1:20" s="264" customFormat="1" ht="39" customHeight="1" x14ac:dyDescent="0.35">
      <c r="A140" s="441"/>
      <c r="B140" s="444"/>
      <c r="C140" s="257"/>
      <c r="D140" s="258" t="s">
        <v>6</v>
      </c>
      <c r="E140" s="257"/>
      <c r="F140" s="259"/>
      <c r="G140" s="259"/>
      <c r="H140" s="260">
        <f>(H136+H132)/2</f>
        <v>100</v>
      </c>
      <c r="I140" s="260">
        <f>H140</f>
        <v>100</v>
      </c>
      <c r="J140" s="261"/>
      <c r="K140" s="258" t="s">
        <v>6</v>
      </c>
      <c r="L140" s="259"/>
      <c r="M140" s="262"/>
      <c r="N140" s="262"/>
      <c r="O140" s="260">
        <f>(O136+O132)/2</f>
        <v>100.44519994238226</v>
      </c>
      <c r="P140" s="260">
        <f>O140</f>
        <v>100.44519994238226</v>
      </c>
      <c r="Q140" s="260">
        <f>(I140+P140)/2</f>
        <v>100.22259997119113</v>
      </c>
      <c r="R140" s="257" t="s">
        <v>490</v>
      </c>
      <c r="S140" s="265"/>
      <c r="T140" s="263"/>
    </row>
    <row r="141" spans="1:20" ht="88.5" customHeight="1" x14ac:dyDescent="0.35">
      <c r="A141" s="439">
        <v>14</v>
      </c>
      <c r="B141" s="442" t="s">
        <v>110</v>
      </c>
      <c r="C141" s="237" t="s">
        <v>12</v>
      </c>
      <c r="D141" s="240" t="s">
        <v>91</v>
      </c>
      <c r="E141" s="237"/>
      <c r="F141" s="237"/>
      <c r="G141" s="237"/>
      <c r="H141" s="243">
        <f>H142</f>
        <v>100</v>
      </c>
      <c r="I141" s="243">
        <f>H141</f>
        <v>100</v>
      </c>
      <c r="J141" s="244" t="s">
        <v>12</v>
      </c>
      <c r="K141" s="240" t="s">
        <v>91</v>
      </c>
      <c r="L141" s="245"/>
      <c r="M141" s="245"/>
      <c r="N141" s="245"/>
      <c r="O141" s="243">
        <f>(O142+O143+O144+O145)/4</f>
        <v>101.25067000178667</v>
      </c>
      <c r="P141" s="246">
        <f>O141</f>
        <v>101.25067000178667</v>
      </c>
      <c r="Q141" s="247">
        <f>(I141+P141)/2</f>
        <v>100.62533500089333</v>
      </c>
      <c r="R141" s="242"/>
      <c r="S141" s="265"/>
    </row>
    <row r="142" spans="1:20" ht="69.75" x14ac:dyDescent="0.35">
      <c r="A142" s="440"/>
      <c r="B142" s="443"/>
      <c r="C142" s="242" t="s">
        <v>7</v>
      </c>
      <c r="D142" s="238" t="s">
        <v>92</v>
      </c>
      <c r="E142" s="242" t="s">
        <v>27</v>
      </c>
      <c r="F142" s="242">
        <v>95</v>
      </c>
      <c r="G142" s="242">
        <v>99</v>
      </c>
      <c r="H142" s="248">
        <v>100</v>
      </c>
      <c r="I142" s="245"/>
      <c r="J142" s="245" t="s">
        <v>7</v>
      </c>
      <c r="K142" s="249" t="s">
        <v>391</v>
      </c>
      <c r="L142" s="245" t="s">
        <v>40</v>
      </c>
      <c r="M142" s="245">
        <v>40</v>
      </c>
      <c r="N142" s="245">
        <v>40</v>
      </c>
      <c r="O142" s="248">
        <f t="shared" ref="O142:O145" si="30">N142/M142*100</f>
        <v>100</v>
      </c>
      <c r="P142" s="246"/>
      <c r="Q142" s="247"/>
      <c r="R142" s="250"/>
      <c r="S142" s="265"/>
    </row>
    <row r="143" spans="1:20" ht="69.75" x14ac:dyDescent="0.35">
      <c r="A143" s="440"/>
      <c r="B143" s="443"/>
      <c r="C143" s="242"/>
      <c r="D143" s="238"/>
      <c r="E143" s="242"/>
      <c r="F143" s="242"/>
      <c r="G143" s="242"/>
      <c r="H143" s="248"/>
      <c r="I143" s="245"/>
      <c r="J143" s="245" t="s">
        <v>8</v>
      </c>
      <c r="K143" s="249" t="s">
        <v>385</v>
      </c>
      <c r="L143" s="245" t="s">
        <v>40</v>
      </c>
      <c r="M143" s="245">
        <v>193</v>
      </c>
      <c r="N143" s="245">
        <v>196</v>
      </c>
      <c r="O143" s="248">
        <f t="shared" si="30"/>
        <v>101.55440414507773</v>
      </c>
      <c r="P143" s="246"/>
      <c r="Q143" s="247"/>
      <c r="R143" s="250"/>
      <c r="S143" s="265"/>
    </row>
    <row r="144" spans="1:20" ht="39.75" customHeight="1" x14ac:dyDescent="0.35">
      <c r="A144" s="440"/>
      <c r="B144" s="443"/>
      <c r="C144" s="242"/>
      <c r="D144" s="238"/>
      <c r="E144" s="242"/>
      <c r="F144" s="242"/>
      <c r="G144" s="242"/>
      <c r="H144" s="248"/>
      <c r="I144" s="245"/>
      <c r="J144" s="245" t="s">
        <v>9</v>
      </c>
      <c r="K144" s="249" t="s">
        <v>399</v>
      </c>
      <c r="L144" s="245" t="s">
        <v>40</v>
      </c>
      <c r="M144" s="245">
        <v>29</v>
      </c>
      <c r="N144" s="245">
        <v>30</v>
      </c>
      <c r="O144" s="248">
        <f t="shared" si="30"/>
        <v>103.44827586206897</v>
      </c>
      <c r="P144" s="246"/>
      <c r="Q144" s="247"/>
      <c r="R144" s="250"/>
      <c r="S144" s="265"/>
    </row>
    <row r="145" spans="1:20" ht="69.75" x14ac:dyDescent="0.35">
      <c r="A145" s="440"/>
      <c r="B145" s="443"/>
      <c r="C145" s="242"/>
      <c r="D145" s="238"/>
      <c r="E145" s="242"/>
      <c r="F145" s="242"/>
      <c r="G145" s="242"/>
      <c r="H145" s="248"/>
      <c r="I145" s="245"/>
      <c r="J145" s="245" t="s">
        <v>10</v>
      </c>
      <c r="K145" s="249" t="s">
        <v>386</v>
      </c>
      <c r="L145" s="245" t="s">
        <v>40</v>
      </c>
      <c r="M145" s="245">
        <v>1</v>
      </c>
      <c r="N145" s="245">
        <v>1</v>
      </c>
      <c r="O145" s="248">
        <f t="shared" si="30"/>
        <v>100</v>
      </c>
      <c r="P145" s="246"/>
      <c r="Q145" s="247"/>
      <c r="R145" s="250"/>
      <c r="S145" s="265"/>
    </row>
    <row r="146" spans="1:20" ht="46.5" customHeight="1" x14ac:dyDescent="0.35">
      <c r="A146" s="440"/>
      <c r="B146" s="443"/>
      <c r="C146" s="237" t="s">
        <v>13</v>
      </c>
      <c r="D146" s="240" t="s">
        <v>94</v>
      </c>
      <c r="E146" s="242"/>
      <c r="F146" s="242"/>
      <c r="G146" s="242"/>
      <c r="H146" s="243">
        <f>(H147+H148)/2</f>
        <v>100</v>
      </c>
      <c r="I146" s="243">
        <f>H146</f>
        <v>100</v>
      </c>
      <c r="J146" s="237" t="s">
        <v>13</v>
      </c>
      <c r="K146" s="240" t="s">
        <v>94</v>
      </c>
      <c r="L146" s="245"/>
      <c r="M146" s="251"/>
      <c r="N146" s="251"/>
      <c r="O146" s="243">
        <f>(O147+O148+O149)/2</f>
        <v>100.76923076923077</v>
      </c>
      <c r="P146" s="246">
        <f>O146</f>
        <v>100.76923076923077</v>
      </c>
      <c r="Q146" s="247">
        <f>(I146+P146)/2</f>
        <v>100.38461538461539</v>
      </c>
      <c r="R146" s="245"/>
      <c r="S146" s="265"/>
    </row>
    <row r="147" spans="1:20" ht="69.75" x14ac:dyDescent="0.35">
      <c r="A147" s="440"/>
      <c r="B147" s="443"/>
      <c r="C147" s="242" t="s">
        <v>14</v>
      </c>
      <c r="D147" s="238" t="s">
        <v>92</v>
      </c>
      <c r="E147" s="242" t="s">
        <v>27</v>
      </c>
      <c r="F147" s="242">
        <v>95</v>
      </c>
      <c r="G147" s="242">
        <v>99</v>
      </c>
      <c r="H147" s="248">
        <v>100</v>
      </c>
      <c r="I147" s="245"/>
      <c r="J147" s="252" t="s">
        <v>14</v>
      </c>
      <c r="K147" s="249" t="s">
        <v>392</v>
      </c>
      <c r="L147" s="245" t="s">
        <v>40</v>
      </c>
      <c r="M147" s="245">
        <v>260</v>
      </c>
      <c r="N147" s="245">
        <v>264</v>
      </c>
      <c r="O147" s="248">
        <f t="shared" ref="O147" si="31">N147/M147*100</f>
        <v>101.53846153846153</v>
      </c>
      <c r="P147" s="246"/>
      <c r="Q147" s="247"/>
      <c r="R147" s="250"/>
      <c r="S147" s="265"/>
    </row>
    <row r="148" spans="1:20" ht="69.75" x14ac:dyDescent="0.35">
      <c r="A148" s="440"/>
      <c r="B148" s="443"/>
      <c r="C148" s="242" t="s">
        <v>15</v>
      </c>
      <c r="D148" s="238" t="s">
        <v>95</v>
      </c>
      <c r="E148" s="242" t="s">
        <v>96</v>
      </c>
      <c r="F148" s="242">
        <v>35</v>
      </c>
      <c r="G148" s="242">
        <v>17.899999999999999</v>
      </c>
      <c r="H148" s="248">
        <v>100</v>
      </c>
      <c r="I148" s="245"/>
      <c r="J148" s="252" t="s">
        <v>15</v>
      </c>
      <c r="K148" s="249" t="s">
        <v>387</v>
      </c>
      <c r="L148" s="245" t="s">
        <v>40</v>
      </c>
      <c r="M148" s="245"/>
      <c r="N148" s="245"/>
      <c r="O148" s="248"/>
      <c r="P148" s="246"/>
      <c r="Q148" s="247"/>
      <c r="R148" s="250"/>
      <c r="S148" s="265"/>
    </row>
    <row r="149" spans="1:20" x14ac:dyDescent="0.35">
      <c r="A149" s="440"/>
      <c r="B149" s="443"/>
      <c r="C149" s="242"/>
      <c r="D149" s="238"/>
      <c r="E149" s="242"/>
      <c r="F149" s="242"/>
      <c r="G149" s="242"/>
      <c r="H149" s="248"/>
      <c r="I149" s="245"/>
      <c r="J149" s="252" t="s">
        <v>41</v>
      </c>
      <c r="K149" s="249" t="s">
        <v>388</v>
      </c>
      <c r="L149" s="245" t="s">
        <v>40</v>
      </c>
      <c r="M149" s="245">
        <v>2</v>
      </c>
      <c r="N149" s="245">
        <v>2</v>
      </c>
      <c r="O149" s="248">
        <f t="shared" ref="O149" si="32">N149/M149*100</f>
        <v>100</v>
      </c>
      <c r="P149" s="246"/>
      <c r="Q149" s="247"/>
      <c r="R149" s="250"/>
      <c r="S149" s="265"/>
    </row>
    <row r="150" spans="1:20" ht="64.5" customHeight="1" x14ac:dyDescent="0.35">
      <c r="A150" s="440"/>
      <c r="B150" s="443"/>
      <c r="C150" s="237" t="s">
        <v>30</v>
      </c>
      <c r="D150" s="240" t="s">
        <v>514</v>
      </c>
      <c r="E150" s="242"/>
      <c r="F150" s="242"/>
      <c r="G150" s="242"/>
      <c r="H150" s="243">
        <f>H151</f>
        <v>100</v>
      </c>
      <c r="I150" s="243">
        <f>H150</f>
        <v>100</v>
      </c>
      <c r="J150" s="237" t="s">
        <v>30</v>
      </c>
      <c r="K150" s="240" t="str">
        <f>D150</f>
        <v>Предоставление консультационных и методических услуг</v>
      </c>
      <c r="L150" s="245"/>
      <c r="M150" s="253"/>
      <c r="N150" s="253"/>
      <c r="O150" s="243">
        <f>O151</f>
        <v>109.00000000000001</v>
      </c>
      <c r="P150" s="246">
        <f>O150</f>
        <v>109.00000000000001</v>
      </c>
      <c r="Q150" s="247">
        <f>(I150+P150)/2</f>
        <v>104.5</v>
      </c>
      <c r="R150" s="242"/>
      <c r="S150" s="265"/>
    </row>
    <row r="151" spans="1:20" ht="64.5" customHeight="1" x14ac:dyDescent="0.35">
      <c r="A151" s="440"/>
      <c r="B151" s="443"/>
      <c r="C151" s="242" t="s">
        <v>31</v>
      </c>
      <c r="D151" s="238" t="s">
        <v>389</v>
      </c>
      <c r="E151" s="242" t="s">
        <v>393</v>
      </c>
      <c r="F151" s="242">
        <v>50</v>
      </c>
      <c r="G151" s="242">
        <v>63</v>
      </c>
      <c r="H151" s="248">
        <v>100</v>
      </c>
      <c r="I151" s="245"/>
      <c r="J151" s="252" t="s">
        <v>31</v>
      </c>
      <c r="K151" s="249" t="s">
        <v>97</v>
      </c>
      <c r="L151" s="245" t="s">
        <v>38</v>
      </c>
      <c r="M151" s="245">
        <v>100</v>
      </c>
      <c r="N151" s="245">
        <v>109</v>
      </c>
      <c r="O151" s="248">
        <f t="shared" ref="O151" si="33">N151/M151*100</f>
        <v>109.00000000000001</v>
      </c>
      <c r="P151" s="246"/>
      <c r="Q151" s="247"/>
      <c r="R151" s="250"/>
      <c r="S151" s="265"/>
    </row>
    <row r="152" spans="1:20" s="264" customFormat="1" ht="37.5" customHeight="1" x14ac:dyDescent="0.35">
      <c r="A152" s="441"/>
      <c r="B152" s="444"/>
      <c r="C152" s="257"/>
      <c r="D152" s="258" t="s">
        <v>6</v>
      </c>
      <c r="E152" s="257"/>
      <c r="F152" s="259"/>
      <c r="G152" s="259"/>
      <c r="H152" s="260">
        <f>(H150+H146+H141)/3</f>
        <v>100</v>
      </c>
      <c r="I152" s="260">
        <f>H152</f>
        <v>100</v>
      </c>
      <c r="J152" s="261"/>
      <c r="K152" s="258" t="s">
        <v>6</v>
      </c>
      <c r="L152" s="259"/>
      <c r="M152" s="262"/>
      <c r="N152" s="262"/>
      <c r="O152" s="260">
        <f>(O150+O146+O141)/3</f>
        <v>103.67330025700581</v>
      </c>
      <c r="P152" s="260">
        <f>O152</f>
        <v>103.67330025700581</v>
      </c>
      <c r="Q152" s="260">
        <f>(I152+P152)/2</f>
        <v>101.8366501285029</v>
      </c>
      <c r="R152" s="257" t="s">
        <v>33</v>
      </c>
      <c r="S152" s="265"/>
      <c r="T152" s="263"/>
    </row>
    <row r="153" spans="1:20" ht="87.75" customHeight="1" x14ac:dyDescent="0.35">
      <c r="A153" s="439">
        <v>15</v>
      </c>
      <c r="B153" s="442" t="s">
        <v>111</v>
      </c>
      <c r="C153" s="237" t="s">
        <v>12</v>
      </c>
      <c r="D153" s="240" t="s">
        <v>91</v>
      </c>
      <c r="E153" s="237"/>
      <c r="F153" s="237"/>
      <c r="G153" s="237"/>
      <c r="H153" s="243">
        <f>H154</f>
        <v>100</v>
      </c>
      <c r="I153" s="243">
        <f>H153</f>
        <v>100</v>
      </c>
      <c r="J153" s="244" t="s">
        <v>12</v>
      </c>
      <c r="K153" s="240" t="s">
        <v>91</v>
      </c>
      <c r="L153" s="245"/>
      <c r="M153" s="245"/>
      <c r="N153" s="245"/>
      <c r="O153" s="243">
        <f>(O154+O155+O156)/3</f>
        <v>102.4074074074074</v>
      </c>
      <c r="P153" s="246">
        <f>O153</f>
        <v>102.4074074074074</v>
      </c>
      <c r="Q153" s="247">
        <f>(I153+P153)/2</f>
        <v>101.2037037037037</v>
      </c>
      <c r="R153" s="242"/>
      <c r="S153" s="265"/>
    </row>
    <row r="154" spans="1:20" ht="59.25" customHeight="1" x14ac:dyDescent="0.35">
      <c r="A154" s="440"/>
      <c r="B154" s="443"/>
      <c r="C154" s="242" t="s">
        <v>7</v>
      </c>
      <c r="D154" s="238" t="s">
        <v>92</v>
      </c>
      <c r="E154" s="242" t="s">
        <v>27</v>
      </c>
      <c r="F154" s="242">
        <v>95</v>
      </c>
      <c r="G154" s="242">
        <v>98</v>
      </c>
      <c r="H154" s="248">
        <v>100</v>
      </c>
      <c r="I154" s="245"/>
      <c r="J154" s="245" t="s">
        <v>7</v>
      </c>
      <c r="K154" s="249" t="s">
        <v>391</v>
      </c>
      <c r="L154" s="245" t="s">
        <v>40</v>
      </c>
      <c r="M154" s="245">
        <v>18</v>
      </c>
      <c r="N154" s="245">
        <v>19</v>
      </c>
      <c r="O154" s="248">
        <f t="shared" ref="O154:O156" si="34">N154/M154*100</f>
        <v>105.55555555555556</v>
      </c>
      <c r="P154" s="246"/>
      <c r="Q154" s="247"/>
      <c r="R154" s="250"/>
      <c r="S154" s="265"/>
    </row>
    <row r="155" spans="1:20" ht="59.25" customHeight="1" x14ac:dyDescent="0.35">
      <c r="A155" s="440"/>
      <c r="B155" s="443"/>
      <c r="C155" s="242"/>
      <c r="D155" s="238"/>
      <c r="E155" s="242"/>
      <c r="F155" s="242"/>
      <c r="G155" s="242"/>
      <c r="H155" s="248"/>
      <c r="I155" s="245"/>
      <c r="J155" s="245" t="s">
        <v>8</v>
      </c>
      <c r="K155" s="249" t="s">
        <v>385</v>
      </c>
      <c r="L155" s="245" t="s">
        <v>40</v>
      </c>
      <c r="M155" s="245">
        <v>180</v>
      </c>
      <c r="N155" s="245">
        <v>183</v>
      </c>
      <c r="O155" s="248">
        <f t="shared" si="34"/>
        <v>101.66666666666666</v>
      </c>
      <c r="P155" s="246"/>
      <c r="Q155" s="247"/>
      <c r="R155" s="250"/>
      <c r="S155" s="265"/>
    </row>
    <row r="156" spans="1:20" ht="59.25" customHeight="1" x14ac:dyDescent="0.35">
      <c r="A156" s="440"/>
      <c r="B156" s="443"/>
      <c r="C156" s="242"/>
      <c r="D156" s="238"/>
      <c r="E156" s="242"/>
      <c r="F156" s="242"/>
      <c r="G156" s="242"/>
      <c r="H156" s="248"/>
      <c r="I156" s="245"/>
      <c r="J156" s="245" t="s">
        <v>9</v>
      </c>
      <c r="K156" s="249" t="s">
        <v>400</v>
      </c>
      <c r="L156" s="245" t="s">
        <v>40</v>
      </c>
      <c r="M156" s="245">
        <v>28</v>
      </c>
      <c r="N156" s="245">
        <v>28</v>
      </c>
      <c r="O156" s="248">
        <f t="shared" si="34"/>
        <v>100</v>
      </c>
      <c r="P156" s="246"/>
      <c r="Q156" s="247"/>
      <c r="R156" s="250"/>
      <c r="S156" s="265"/>
    </row>
    <row r="157" spans="1:20" ht="36.75" customHeight="1" x14ac:dyDescent="0.35">
      <c r="A157" s="440"/>
      <c r="B157" s="443"/>
      <c r="C157" s="237" t="s">
        <v>13</v>
      </c>
      <c r="D157" s="240" t="s">
        <v>94</v>
      </c>
      <c r="E157" s="242"/>
      <c r="F157" s="242"/>
      <c r="G157" s="242"/>
      <c r="H157" s="243">
        <f>(H158+H159)/2</f>
        <v>100</v>
      </c>
      <c r="I157" s="243">
        <f>H157</f>
        <v>100</v>
      </c>
      <c r="J157" s="237" t="s">
        <v>13</v>
      </c>
      <c r="K157" s="240" t="s">
        <v>94</v>
      </c>
      <c r="L157" s="245"/>
      <c r="M157" s="251"/>
      <c r="N157" s="251"/>
      <c r="O157" s="243">
        <f>(O158+O159+O160)/2</f>
        <v>100.88888888888889</v>
      </c>
      <c r="P157" s="246">
        <f>O157</f>
        <v>100.88888888888889</v>
      </c>
      <c r="Q157" s="247">
        <f>(I157+P157)/2</f>
        <v>100.44444444444444</v>
      </c>
      <c r="R157" s="242"/>
      <c r="S157" s="265"/>
    </row>
    <row r="158" spans="1:20" ht="69.75" x14ac:dyDescent="0.35">
      <c r="A158" s="440"/>
      <c r="B158" s="443"/>
      <c r="C158" s="242" t="s">
        <v>14</v>
      </c>
      <c r="D158" s="238" t="s">
        <v>92</v>
      </c>
      <c r="E158" s="242" t="s">
        <v>27</v>
      </c>
      <c r="F158" s="242">
        <v>95</v>
      </c>
      <c r="G158" s="242">
        <v>98</v>
      </c>
      <c r="H158" s="248">
        <v>100</v>
      </c>
      <c r="I158" s="245"/>
      <c r="J158" s="252" t="s">
        <v>14</v>
      </c>
      <c r="K158" s="249" t="s">
        <v>392</v>
      </c>
      <c r="L158" s="245" t="s">
        <v>40</v>
      </c>
      <c r="M158" s="245">
        <v>225</v>
      </c>
      <c r="N158" s="245">
        <v>229</v>
      </c>
      <c r="O158" s="248">
        <f t="shared" ref="O158" si="35">N158/M158*100</f>
        <v>101.77777777777777</v>
      </c>
      <c r="P158" s="246"/>
      <c r="Q158" s="247"/>
      <c r="R158" s="250"/>
      <c r="S158" s="265"/>
    </row>
    <row r="159" spans="1:20" ht="69.75" x14ac:dyDescent="0.35">
      <c r="A159" s="440"/>
      <c r="B159" s="443"/>
      <c r="C159" s="242" t="s">
        <v>15</v>
      </c>
      <c r="D159" s="238" t="s">
        <v>95</v>
      </c>
      <c r="E159" s="242" t="s">
        <v>96</v>
      </c>
      <c r="F159" s="242">
        <v>35</v>
      </c>
      <c r="G159" s="242">
        <v>16.100000000000001</v>
      </c>
      <c r="H159" s="248">
        <v>100</v>
      </c>
      <c r="I159" s="245"/>
      <c r="J159" s="252" t="s">
        <v>15</v>
      </c>
      <c r="K159" s="249" t="s">
        <v>387</v>
      </c>
      <c r="L159" s="245" t="s">
        <v>40</v>
      </c>
      <c r="M159" s="245"/>
      <c r="N159" s="245"/>
      <c r="O159" s="248"/>
      <c r="P159" s="246"/>
      <c r="Q159" s="247"/>
      <c r="R159" s="250"/>
      <c r="S159" s="265"/>
    </row>
    <row r="160" spans="1:20" x14ac:dyDescent="0.35">
      <c r="A160" s="440"/>
      <c r="B160" s="443"/>
      <c r="C160" s="242"/>
      <c r="D160" s="238"/>
      <c r="E160" s="242"/>
      <c r="F160" s="242"/>
      <c r="G160" s="242"/>
      <c r="H160" s="248"/>
      <c r="I160" s="245"/>
      <c r="J160" s="252" t="s">
        <v>41</v>
      </c>
      <c r="K160" s="249" t="s">
        <v>388</v>
      </c>
      <c r="L160" s="245" t="s">
        <v>40</v>
      </c>
      <c r="M160" s="245">
        <v>1</v>
      </c>
      <c r="N160" s="245">
        <v>1</v>
      </c>
      <c r="O160" s="248">
        <f t="shared" ref="O160" si="36">N160/M160*100</f>
        <v>100</v>
      </c>
      <c r="P160" s="246"/>
      <c r="Q160" s="247"/>
      <c r="R160" s="250"/>
      <c r="S160" s="265"/>
    </row>
    <row r="161" spans="1:20" s="264" customFormat="1" ht="40.5" customHeight="1" x14ac:dyDescent="0.35">
      <c r="A161" s="441"/>
      <c r="B161" s="444"/>
      <c r="C161" s="257"/>
      <c r="D161" s="258" t="s">
        <v>6</v>
      </c>
      <c r="E161" s="257"/>
      <c r="F161" s="259"/>
      <c r="G161" s="259"/>
      <c r="H161" s="260">
        <f>(H157+H153)/2</f>
        <v>100</v>
      </c>
      <c r="I161" s="260">
        <f>H161</f>
        <v>100</v>
      </c>
      <c r="J161" s="261"/>
      <c r="K161" s="258" t="s">
        <v>6</v>
      </c>
      <c r="L161" s="259"/>
      <c r="M161" s="262"/>
      <c r="N161" s="262"/>
      <c r="O161" s="260">
        <f>(O157+O153)/2</f>
        <v>101.64814814814815</v>
      </c>
      <c r="P161" s="260">
        <f>O161</f>
        <v>101.64814814814815</v>
      </c>
      <c r="Q161" s="260">
        <f>(I161+P161)/2</f>
        <v>100.82407407407408</v>
      </c>
      <c r="R161" s="257" t="s">
        <v>33</v>
      </c>
      <c r="S161" s="265"/>
      <c r="T161" s="263"/>
    </row>
    <row r="162" spans="1:20" ht="99" customHeight="1" x14ac:dyDescent="0.35">
      <c r="A162" s="439">
        <v>16</v>
      </c>
      <c r="B162" s="442" t="s">
        <v>112</v>
      </c>
      <c r="C162" s="237" t="s">
        <v>12</v>
      </c>
      <c r="D162" s="240" t="s">
        <v>91</v>
      </c>
      <c r="E162" s="237"/>
      <c r="F162" s="237"/>
      <c r="G162" s="237"/>
      <c r="H162" s="243">
        <f>H163</f>
        <v>100</v>
      </c>
      <c r="I162" s="243">
        <f>H162</f>
        <v>100</v>
      </c>
      <c r="J162" s="244" t="s">
        <v>12</v>
      </c>
      <c r="K162" s="240" t="s">
        <v>91</v>
      </c>
      <c r="L162" s="245"/>
      <c r="M162" s="245"/>
      <c r="N162" s="245"/>
      <c r="O162" s="243">
        <f>(O163+O164+O165)/3</f>
        <v>98.610347031202238</v>
      </c>
      <c r="P162" s="246">
        <f>O162</f>
        <v>98.610347031202238</v>
      </c>
      <c r="Q162" s="247">
        <f>(I162+P162)/2</f>
        <v>99.305173515601126</v>
      </c>
      <c r="R162" s="242"/>
      <c r="S162" s="265"/>
    </row>
    <row r="163" spans="1:20" ht="69.75" x14ac:dyDescent="0.35">
      <c r="A163" s="440"/>
      <c r="B163" s="443"/>
      <c r="C163" s="242" t="s">
        <v>7</v>
      </c>
      <c r="D163" s="238" t="s">
        <v>92</v>
      </c>
      <c r="E163" s="242" t="s">
        <v>27</v>
      </c>
      <c r="F163" s="242">
        <v>95</v>
      </c>
      <c r="G163" s="242">
        <v>95</v>
      </c>
      <c r="H163" s="248">
        <f>G163/F163*100</f>
        <v>100</v>
      </c>
      <c r="I163" s="245"/>
      <c r="J163" s="245" t="s">
        <v>7</v>
      </c>
      <c r="K163" s="249" t="s">
        <v>391</v>
      </c>
      <c r="L163" s="245" t="s">
        <v>40</v>
      </c>
      <c r="M163" s="245">
        <v>36</v>
      </c>
      <c r="N163" s="245">
        <v>37</v>
      </c>
      <c r="O163" s="248">
        <f t="shared" ref="O163:O165" si="37">N163/M163*100</f>
        <v>102.77777777777777</v>
      </c>
      <c r="P163" s="246"/>
      <c r="Q163" s="247"/>
      <c r="R163" s="250"/>
      <c r="S163" s="265"/>
    </row>
    <row r="164" spans="1:20" ht="69.75" x14ac:dyDescent="0.35">
      <c r="A164" s="440"/>
      <c r="B164" s="443"/>
      <c r="C164" s="242"/>
      <c r="D164" s="238"/>
      <c r="E164" s="242"/>
      <c r="F164" s="242"/>
      <c r="G164" s="242"/>
      <c r="H164" s="248"/>
      <c r="I164" s="245"/>
      <c r="J164" s="245" t="s">
        <v>8</v>
      </c>
      <c r="K164" s="249" t="s">
        <v>385</v>
      </c>
      <c r="L164" s="245" t="s">
        <v>40</v>
      </c>
      <c r="M164" s="245">
        <v>215</v>
      </c>
      <c r="N164" s="245">
        <v>207</v>
      </c>
      <c r="O164" s="248">
        <f t="shared" si="37"/>
        <v>96.279069767441854</v>
      </c>
      <c r="P164" s="246"/>
      <c r="Q164" s="247"/>
      <c r="R164" s="250"/>
      <c r="S164" s="265"/>
    </row>
    <row r="165" spans="1:20" ht="42.75" customHeight="1" x14ac:dyDescent="0.35">
      <c r="A165" s="440"/>
      <c r="B165" s="443"/>
      <c r="C165" s="242"/>
      <c r="D165" s="238"/>
      <c r="E165" s="242"/>
      <c r="F165" s="242"/>
      <c r="G165" s="242"/>
      <c r="H165" s="248"/>
      <c r="I165" s="245"/>
      <c r="J165" s="245" t="s">
        <v>9</v>
      </c>
      <c r="K165" s="249" t="s">
        <v>400</v>
      </c>
      <c r="L165" s="245" t="s">
        <v>40</v>
      </c>
      <c r="M165" s="245">
        <v>31</v>
      </c>
      <c r="N165" s="245">
        <v>30</v>
      </c>
      <c r="O165" s="248">
        <f t="shared" si="37"/>
        <v>96.774193548387103</v>
      </c>
      <c r="P165" s="246"/>
      <c r="Q165" s="247"/>
      <c r="R165" s="250"/>
      <c r="S165" s="265"/>
    </row>
    <row r="166" spans="1:20" ht="44.25" customHeight="1" x14ac:dyDescent="0.35">
      <c r="A166" s="440"/>
      <c r="B166" s="443"/>
      <c r="C166" s="237" t="s">
        <v>13</v>
      </c>
      <c r="D166" s="240" t="s">
        <v>94</v>
      </c>
      <c r="E166" s="242"/>
      <c r="F166" s="242"/>
      <c r="G166" s="242"/>
      <c r="H166" s="243">
        <f>(H167+H168)/2</f>
        <v>100</v>
      </c>
      <c r="I166" s="243">
        <f>H166</f>
        <v>100</v>
      </c>
      <c r="J166" s="237" t="s">
        <v>13</v>
      </c>
      <c r="K166" s="240" t="s">
        <v>94</v>
      </c>
      <c r="L166" s="245"/>
      <c r="M166" s="251"/>
      <c r="N166" s="251"/>
      <c r="O166" s="243">
        <f>(O167+O168+O169)/3</f>
        <v>99.023199023199027</v>
      </c>
      <c r="P166" s="246">
        <f>O166</f>
        <v>99.023199023199027</v>
      </c>
      <c r="Q166" s="247">
        <f>(I166+P166)/2</f>
        <v>99.511599511599513</v>
      </c>
      <c r="R166" s="245"/>
      <c r="S166" s="265"/>
    </row>
    <row r="167" spans="1:20" ht="69.75" x14ac:dyDescent="0.35">
      <c r="A167" s="440"/>
      <c r="B167" s="443"/>
      <c r="C167" s="242" t="s">
        <v>14</v>
      </c>
      <c r="D167" s="238" t="s">
        <v>92</v>
      </c>
      <c r="E167" s="242" t="s">
        <v>27</v>
      </c>
      <c r="F167" s="242">
        <v>95</v>
      </c>
      <c r="G167" s="242">
        <v>96</v>
      </c>
      <c r="H167" s="248">
        <v>100</v>
      </c>
      <c r="I167" s="245"/>
      <c r="J167" s="252" t="s">
        <v>14</v>
      </c>
      <c r="K167" s="249" t="s">
        <v>392</v>
      </c>
      <c r="L167" s="245" t="s">
        <v>40</v>
      </c>
      <c r="M167" s="245">
        <v>273</v>
      </c>
      <c r="N167" s="245">
        <v>265</v>
      </c>
      <c r="O167" s="248">
        <f t="shared" ref="O167:O169" si="38">N167/M167*100</f>
        <v>97.069597069597066</v>
      </c>
      <c r="P167" s="246"/>
      <c r="Q167" s="247"/>
      <c r="R167" s="250"/>
      <c r="S167" s="265"/>
    </row>
    <row r="168" spans="1:20" ht="69.75" x14ac:dyDescent="0.35">
      <c r="A168" s="440"/>
      <c r="B168" s="443"/>
      <c r="C168" s="242" t="s">
        <v>15</v>
      </c>
      <c r="D168" s="238" t="s">
        <v>95</v>
      </c>
      <c r="E168" s="242" t="s">
        <v>96</v>
      </c>
      <c r="F168" s="242">
        <v>35</v>
      </c>
      <c r="G168" s="242">
        <v>20.9</v>
      </c>
      <c r="H168" s="248">
        <v>100</v>
      </c>
      <c r="I168" s="245"/>
      <c r="J168" s="252" t="s">
        <v>15</v>
      </c>
      <c r="K168" s="249" t="s">
        <v>387</v>
      </c>
      <c r="L168" s="245" t="s">
        <v>40</v>
      </c>
      <c r="M168" s="245">
        <v>2</v>
      </c>
      <c r="N168" s="245">
        <v>2</v>
      </c>
      <c r="O168" s="248">
        <f t="shared" si="38"/>
        <v>100</v>
      </c>
      <c r="P168" s="246"/>
      <c r="Q168" s="247"/>
      <c r="R168" s="250"/>
      <c r="S168" s="265"/>
    </row>
    <row r="169" spans="1:20" x14ac:dyDescent="0.35">
      <c r="A169" s="440"/>
      <c r="B169" s="443"/>
      <c r="C169" s="242"/>
      <c r="D169" s="238"/>
      <c r="E169" s="242"/>
      <c r="F169" s="242"/>
      <c r="G169" s="242"/>
      <c r="H169" s="248"/>
      <c r="I169" s="245"/>
      <c r="J169" s="252" t="s">
        <v>41</v>
      </c>
      <c r="K169" s="249" t="s">
        <v>388</v>
      </c>
      <c r="L169" s="245" t="s">
        <v>40</v>
      </c>
      <c r="M169" s="245">
        <v>7</v>
      </c>
      <c r="N169" s="245">
        <v>7</v>
      </c>
      <c r="O169" s="248">
        <f t="shared" si="38"/>
        <v>100</v>
      </c>
      <c r="P169" s="246"/>
      <c r="Q169" s="247"/>
      <c r="R169" s="250"/>
      <c r="S169" s="265"/>
    </row>
    <row r="170" spans="1:20" s="264" customFormat="1" ht="39" customHeight="1" x14ac:dyDescent="0.35">
      <c r="A170" s="441"/>
      <c r="B170" s="444"/>
      <c r="C170" s="257"/>
      <c r="D170" s="258" t="s">
        <v>6</v>
      </c>
      <c r="E170" s="257"/>
      <c r="F170" s="259"/>
      <c r="G170" s="259"/>
      <c r="H170" s="260">
        <f>(H166+H162)/2</f>
        <v>100</v>
      </c>
      <c r="I170" s="260">
        <f>H170</f>
        <v>100</v>
      </c>
      <c r="J170" s="261"/>
      <c r="K170" s="258" t="s">
        <v>6</v>
      </c>
      <c r="L170" s="259"/>
      <c r="M170" s="262"/>
      <c r="N170" s="262"/>
      <c r="O170" s="260">
        <f>(O166+O162)/2</f>
        <v>98.816773027200639</v>
      </c>
      <c r="P170" s="260">
        <f>O170</f>
        <v>98.816773027200639</v>
      </c>
      <c r="Q170" s="260">
        <f>(I170+P170)/2</f>
        <v>99.40838651360032</v>
      </c>
      <c r="R170" s="257" t="s">
        <v>490</v>
      </c>
      <c r="S170" s="265"/>
      <c r="T170" s="263"/>
    </row>
    <row r="171" spans="1:20" ht="67.5" customHeight="1" x14ac:dyDescent="0.35">
      <c r="A171" s="439">
        <v>17</v>
      </c>
      <c r="B171" s="442" t="s">
        <v>113</v>
      </c>
      <c r="C171" s="237" t="s">
        <v>12</v>
      </c>
      <c r="D171" s="240" t="s">
        <v>91</v>
      </c>
      <c r="E171" s="237"/>
      <c r="F171" s="237"/>
      <c r="G171" s="237"/>
      <c r="H171" s="243">
        <f>H172</f>
        <v>100</v>
      </c>
      <c r="I171" s="243">
        <f>H171</f>
        <v>100</v>
      </c>
      <c r="J171" s="244" t="s">
        <v>12</v>
      </c>
      <c r="K171" s="240" t="s">
        <v>91</v>
      </c>
      <c r="L171" s="245"/>
      <c r="M171" s="245"/>
      <c r="N171" s="245"/>
      <c r="O171" s="243">
        <f>(O172+O173+O174)/3</f>
        <v>97.817983551426778</v>
      </c>
      <c r="P171" s="246">
        <f>O171</f>
        <v>97.817983551426778</v>
      </c>
      <c r="Q171" s="247">
        <f>(I171+P171)/2</f>
        <v>98.908991775713389</v>
      </c>
      <c r="R171" s="245"/>
      <c r="S171" s="265"/>
    </row>
    <row r="172" spans="1:20" ht="60.75" customHeight="1" x14ac:dyDescent="0.35">
      <c r="A172" s="440"/>
      <c r="B172" s="443"/>
      <c r="C172" s="242" t="s">
        <v>7</v>
      </c>
      <c r="D172" s="238" t="s">
        <v>92</v>
      </c>
      <c r="E172" s="242" t="s">
        <v>27</v>
      </c>
      <c r="F172" s="242">
        <v>95</v>
      </c>
      <c r="G172" s="242">
        <v>100</v>
      </c>
      <c r="H172" s="248">
        <v>100</v>
      </c>
      <c r="I172" s="245"/>
      <c r="J172" s="245" t="s">
        <v>7</v>
      </c>
      <c r="K172" s="249" t="s">
        <v>391</v>
      </c>
      <c r="L172" s="245" t="s">
        <v>40</v>
      </c>
      <c r="M172" s="245">
        <v>141</v>
      </c>
      <c r="N172" s="245">
        <v>144</v>
      </c>
      <c r="O172" s="248">
        <f t="shared" ref="O172:O174" si="39">N172/M172*100</f>
        <v>102.12765957446808</v>
      </c>
      <c r="P172" s="246"/>
      <c r="Q172" s="247"/>
      <c r="R172" s="250"/>
      <c r="S172" s="265"/>
    </row>
    <row r="173" spans="1:20" ht="37.5" customHeight="1" x14ac:dyDescent="0.35">
      <c r="A173" s="440"/>
      <c r="B173" s="443"/>
      <c r="C173" s="242"/>
      <c r="D173" s="238"/>
      <c r="E173" s="242"/>
      <c r="F173" s="242"/>
      <c r="G173" s="242"/>
      <c r="H173" s="248"/>
      <c r="I173" s="245"/>
      <c r="J173" s="245" t="s">
        <v>8</v>
      </c>
      <c r="K173" s="249" t="s">
        <v>385</v>
      </c>
      <c r="L173" s="245" t="s">
        <v>40</v>
      </c>
      <c r="M173" s="245">
        <v>355</v>
      </c>
      <c r="N173" s="245">
        <v>339</v>
      </c>
      <c r="O173" s="248">
        <f t="shared" si="39"/>
        <v>95.492957746478865</v>
      </c>
      <c r="P173" s="246"/>
      <c r="Q173" s="247"/>
      <c r="R173" s="250"/>
      <c r="S173" s="265"/>
    </row>
    <row r="174" spans="1:20" ht="37.5" customHeight="1" x14ac:dyDescent="0.35">
      <c r="A174" s="440"/>
      <c r="B174" s="443"/>
      <c r="C174" s="242"/>
      <c r="D174" s="238"/>
      <c r="E174" s="242"/>
      <c r="F174" s="242"/>
      <c r="G174" s="242"/>
      <c r="H174" s="248"/>
      <c r="I174" s="245"/>
      <c r="J174" s="245" t="s">
        <v>9</v>
      </c>
      <c r="K174" s="249" t="s">
        <v>390</v>
      </c>
      <c r="L174" s="245" t="s">
        <v>40</v>
      </c>
      <c r="M174" s="245">
        <v>48</v>
      </c>
      <c r="N174" s="245">
        <v>46</v>
      </c>
      <c r="O174" s="248">
        <f t="shared" si="39"/>
        <v>95.833333333333343</v>
      </c>
      <c r="P174" s="246"/>
      <c r="Q174" s="247"/>
      <c r="R174" s="250"/>
      <c r="S174" s="265"/>
    </row>
    <row r="175" spans="1:20" ht="51" customHeight="1" x14ac:dyDescent="0.35">
      <c r="A175" s="440"/>
      <c r="B175" s="443"/>
      <c r="C175" s="237" t="s">
        <v>13</v>
      </c>
      <c r="D175" s="240" t="s">
        <v>94</v>
      </c>
      <c r="E175" s="242"/>
      <c r="F175" s="242"/>
      <c r="G175" s="242"/>
      <c r="H175" s="243">
        <f>(H176+H177)/2</f>
        <v>100</v>
      </c>
      <c r="I175" s="243">
        <f>H175</f>
        <v>100</v>
      </c>
      <c r="J175" s="237" t="s">
        <v>13</v>
      </c>
      <c r="K175" s="240" t="s">
        <v>94</v>
      </c>
      <c r="L175" s="245"/>
      <c r="M175" s="251"/>
      <c r="N175" s="251"/>
      <c r="O175" s="243">
        <f>(O176+O177+O178)/3</f>
        <v>99.075785582255094</v>
      </c>
      <c r="P175" s="246">
        <f>O175</f>
        <v>99.075785582255094</v>
      </c>
      <c r="Q175" s="247">
        <f>(I175+P175)/2</f>
        <v>99.537892791127547</v>
      </c>
      <c r="R175" s="245"/>
      <c r="S175" s="265"/>
    </row>
    <row r="176" spans="1:20" ht="69.75" x14ac:dyDescent="0.35">
      <c r="A176" s="440"/>
      <c r="B176" s="443"/>
      <c r="C176" s="242" t="s">
        <v>14</v>
      </c>
      <c r="D176" s="238" t="s">
        <v>92</v>
      </c>
      <c r="E176" s="242" t="s">
        <v>27</v>
      </c>
      <c r="F176" s="242">
        <v>95</v>
      </c>
      <c r="G176" s="242">
        <v>99</v>
      </c>
      <c r="H176" s="248">
        <v>100</v>
      </c>
      <c r="I176" s="245"/>
      <c r="J176" s="252" t="s">
        <v>14</v>
      </c>
      <c r="K176" s="249" t="s">
        <v>392</v>
      </c>
      <c r="L176" s="245" t="s">
        <v>40</v>
      </c>
      <c r="M176" s="245">
        <v>541</v>
      </c>
      <c r="N176" s="245">
        <v>526</v>
      </c>
      <c r="O176" s="248">
        <f t="shared" ref="O176:O178" si="40">N176/M176*100</f>
        <v>97.227356746765253</v>
      </c>
      <c r="P176" s="246"/>
      <c r="Q176" s="247"/>
      <c r="R176" s="250"/>
      <c r="S176" s="265"/>
    </row>
    <row r="177" spans="1:20" ht="69.75" x14ac:dyDescent="0.35">
      <c r="A177" s="440"/>
      <c r="B177" s="443"/>
      <c r="C177" s="242" t="s">
        <v>15</v>
      </c>
      <c r="D177" s="238" t="s">
        <v>95</v>
      </c>
      <c r="E177" s="242" t="s">
        <v>96</v>
      </c>
      <c r="F177" s="242">
        <v>35</v>
      </c>
      <c r="G177" s="242">
        <v>34.5</v>
      </c>
      <c r="H177" s="248">
        <v>100</v>
      </c>
      <c r="I177" s="245"/>
      <c r="J177" s="252" t="s">
        <v>15</v>
      </c>
      <c r="K177" s="249" t="s">
        <v>387</v>
      </c>
      <c r="L177" s="245" t="s">
        <v>40</v>
      </c>
      <c r="M177" s="245">
        <v>1</v>
      </c>
      <c r="N177" s="245">
        <v>1</v>
      </c>
      <c r="O177" s="248">
        <f t="shared" si="40"/>
        <v>100</v>
      </c>
      <c r="P177" s="246"/>
      <c r="Q177" s="247"/>
      <c r="R177" s="250"/>
      <c r="S177" s="265"/>
    </row>
    <row r="178" spans="1:20" x14ac:dyDescent="0.35">
      <c r="A178" s="440"/>
      <c r="B178" s="443"/>
      <c r="C178" s="242"/>
      <c r="D178" s="238"/>
      <c r="E178" s="242"/>
      <c r="F178" s="242"/>
      <c r="G178" s="242"/>
      <c r="H178" s="248"/>
      <c r="I178" s="245"/>
      <c r="J178" s="252" t="s">
        <v>41</v>
      </c>
      <c r="K178" s="249" t="s">
        <v>388</v>
      </c>
      <c r="L178" s="245" t="s">
        <v>40</v>
      </c>
      <c r="M178" s="245">
        <v>2</v>
      </c>
      <c r="N178" s="245">
        <v>2</v>
      </c>
      <c r="O178" s="248">
        <f t="shared" si="40"/>
        <v>100</v>
      </c>
      <c r="P178" s="246"/>
      <c r="Q178" s="247"/>
      <c r="R178" s="250"/>
      <c r="S178" s="265"/>
    </row>
    <row r="179" spans="1:20" s="264" customFormat="1" ht="39" customHeight="1" x14ac:dyDescent="0.35">
      <c r="A179" s="441"/>
      <c r="B179" s="444"/>
      <c r="C179" s="257"/>
      <c r="D179" s="258" t="s">
        <v>6</v>
      </c>
      <c r="E179" s="257"/>
      <c r="F179" s="259"/>
      <c r="G179" s="259"/>
      <c r="H179" s="260">
        <f>(H175+H171)/2</f>
        <v>100</v>
      </c>
      <c r="I179" s="260">
        <f>H179</f>
        <v>100</v>
      </c>
      <c r="J179" s="261"/>
      <c r="K179" s="258" t="s">
        <v>6</v>
      </c>
      <c r="L179" s="259"/>
      <c r="M179" s="262"/>
      <c r="N179" s="262"/>
      <c r="O179" s="260">
        <f>(O175+O171)/2</f>
        <v>98.446884566840936</v>
      </c>
      <c r="P179" s="260">
        <f>O179</f>
        <v>98.446884566840936</v>
      </c>
      <c r="Q179" s="260">
        <f>(I179+P179)/2</f>
        <v>99.223442283420468</v>
      </c>
      <c r="R179" s="257" t="s">
        <v>490</v>
      </c>
      <c r="S179" s="265"/>
      <c r="T179" s="263"/>
    </row>
    <row r="180" spans="1:20" ht="87.75" customHeight="1" x14ac:dyDescent="0.35">
      <c r="A180" s="439">
        <v>18</v>
      </c>
      <c r="B180" s="442" t="s">
        <v>114</v>
      </c>
      <c r="C180" s="237" t="s">
        <v>12</v>
      </c>
      <c r="D180" s="240" t="s">
        <v>91</v>
      </c>
      <c r="E180" s="237"/>
      <c r="F180" s="237"/>
      <c r="G180" s="237"/>
      <c r="H180" s="243">
        <f>H181</f>
        <v>100</v>
      </c>
      <c r="I180" s="243">
        <f>H180</f>
        <v>100</v>
      </c>
      <c r="J180" s="244" t="s">
        <v>12</v>
      </c>
      <c r="K180" s="240" t="s">
        <v>91</v>
      </c>
      <c r="L180" s="245"/>
      <c r="M180" s="245"/>
      <c r="N180" s="245"/>
      <c r="O180" s="243">
        <f>(O181+O182+O183)/3</f>
        <v>97.790388794977048</v>
      </c>
      <c r="P180" s="246">
        <f>O180</f>
        <v>97.790388794977048</v>
      </c>
      <c r="Q180" s="247">
        <f>(I180+P180)/2</f>
        <v>98.895194397488524</v>
      </c>
      <c r="R180" s="245"/>
      <c r="S180" s="265"/>
    </row>
    <row r="181" spans="1:20" ht="41.25" customHeight="1" x14ac:dyDescent="0.35">
      <c r="A181" s="440"/>
      <c r="B181" s="443"/>
      <c r="C181" s="242" t="s">
        <v>7</v>
      </c>
      <c r="D181" s="238" t="s">
        <v>92</v>
      </c>
      <c r="E181" s="242" t="s">
        <v>27</v>
      </c>
      <c r="F181" s="242">
        <v>95</v>
      </c>
      <c r="G181" s="242">
        <v>95</v>
      </c>
      <c r="H181" s="248">
        <v>100</v>
      </c>
      <c r="I181" s="245"/>
      <c r="J181" s="245" t="s">
        <v>7</v>
      </c>
      <c r="K181" s="249" t="s">
        <v>391</v>
      </c>
      <c r="L181" s="245" t="s">
        <v>40</v>
      </c>
      <c r="M181" s="245">
        <v>82</v>
      </c>
      <c r="N181" s="245">
        <v>79</v>
      </c>
      <c r="O181" s="248">
        <f t="shared" ref="O181:O183" si="41">N181/M181*100</f>
        <v>96.341463414634148</v>
      </c>
      <c r="P181" s="246"/>
      <c r="Q181" s="247"/>
      <c r="R181" s="250"/>
      <c r="S181" s="265"/>
    </row>
    <row r="182" spans="1:20" ht="41.25" customHeight="1" x14ac:dyDescent="0.35">
      <c r="A182" s="440"/>
      <c r="B182" s="443"/>
      <c r="C182" s="242"/>
      <c r="D182" s="238"/>
      <c r="E182" s="242"/>
      <c r="F182" s="242"/>
      <c r="G182" s="242"/>
      <c r="H182" s="248"/>
      <c r="I182" s="245"/>
      <c r="J182" s="245" t="s">
        <v>8</v>
      </c>
      <c r="K182" s="249" t="s">
        <v>385</v>
      </c>
      <c r="L182" s="245" t="s">
        <v>40</v>
      </c>
      <c r="M182" s="245">
        <v>202</v>
      </c>
      <c r="N182" s="245">
        <v>196</v>
      </c>
      <c r="O182" s="248">
        <f t="shared" si="41"/>
        <v>97.029702970297024</v>
      </c>
      <c r="P182" s="246"/>
      <c r="Q182" s="247"/>
      <c r="R182" s="250"/>
      <c r="S182" s="265"/>
    </row>
    <row r="183" spans="1:20" ht="41.25" customHeight="1" x14ac:dyDescent="0.35">
      <c r="A183" s="440"/>
      <c r="B183" s="443"/>
      <c r="C183" s="242"/>
      <c r="D183" s="238"/>
      <c r="E183" s="242"/>
      <c r="F183" s="242"/>
      <c r="G183" s="242"/>
      <c r="H183" s="248"/>
      <c r="I183" s="245"/>
      <c r="J183" s="245" t="s">
        <v>9</v>
      </c>
      <c r="K183" s="249" t="s">
        <v>399</v>
      </c>
      <c r="L183" s="245" t="s">
        <v>40</v>
      </c>
      <c r="M183" s="245">
        <v>22</v>
      </c>
      <c r="N183" s="245">
        <v>22</v>
      </c>
      <c r="O183" s="248">
        <f t="shared" si="41"/>
        <v>100</v>
      </c>
      <c r="P183" s="246"/>
      <c r="Q183" s="247"/>
      <c r="R183" s="250"/>
      <c r="S183" s="265"/>
    </row>
    <row r="184" spans="1:20" ht="42" customHeight="1" x14ac:dyDescent="0.35">
      <c r="A184" s="440"/>
      <c r="B184" s="443"/>
      <c r="C184" s="237" t="s">
        <v>13</v>
      </c>
      <c r="D184" s="240" t="s">
        <v>94</v>
      </c>
      <c r="E184" s="242"/>
      <c r="F184" s="242"/>
      <c r="G184" s="242"/>
      <c r="H184" s="243">
        <f>(H185+H186)/2</f>
        <v>100</v>
      </c>
      <c r="I184" s="243">
        <f>H184</f>
        <v>100</v>
      </c>
      <c r="J184" s="237" t="s">
        <v>13</v>
      </c>
      <c r="K184" s="240" t="s">
        <v>94</v>
      </c>
      <c r="L184" s="245"/>
      <c r="M184" s="251"/>
      <c r="N184" s="251"/>
      <c r="O184" s="243">
        <f>(O185+O186+O187)/3</f>
        <v>98.993288590604038</v>
      </c>
      <c r="P184" s="246">
        <f>O184</f>
        <v>98.993288590604038</v>
      </c>
      <c r="Q184" s="247">
        <f>(I184+P184)/2</f>
        <v>99.496644295302019</v>
      </c>
      <c r="R184" s="245"/>
      <c r="S184" s="265"/>
    </row>
    <row r="185" spans="1:20" ht="69.75" x14ac:dyDescent="0.35">
      <c r="A185" s="440"/>
      <c r="B185" s="443"/>
      <c r="C185" s="242" t="s">
        <v>14</v>
      </c>
      <c r="D185" s="238" t="s">
        <v>92</v>
      </c>
      <c r="E185" s="242" t="s">
        <v>27</v>
      </c>
      <c r="F185" s="242">
        <v>95</v>
      </c>
      <c r="G185" s="242">
        <v>99</v>
      </c>
      <c r="H185" s="248">
        <v>100</v>
      </c>
      <c r="I185" s="245"/>
      <c r="J185" s="252" t="s">
        <v>14</v>
      </c>
      <c r="K185" s="249" t="s">
        <v>392</v>
      </c>
      <c r="L185" s="245" t="s">
        <v>40</v>
      </c>
      <c r="M185" s="245">
        <v>298</v>
      </c>
      <c r="N185" s="245">
        <v>289</v>
      </c>
      <c r="O185" s="248">
        <f t="shared" ref="O185:O187" si="42">N185/M185*100</f>
        <v>96.979865771812086</v>
      </c>
      <c r="P185" s="246"/>
      <c r="Q185" s="247"/>
      <c r="R185" s="250"/>
      <c r="S185" s="265"/>
    </row>
    <row r="186" spans="1:20" ht="69.75" x14ac:dyDescent="0.35">
      <c r="A186" s="440"/>
      <c r="B186" s="443"/>
      <c r="C186" s="242" t="s">
        <v>15</v>
      </c>
      <c r="D186" s="238" t="s">
        <v>95</v>
      </c>
      <c r="E186" s="242" t="s">
        <v>96</v>
      </c>
      <c r="F186" s="242">
        <v>35</v>
      </c>
      <c r="G186" s="242">
        <v>18.2</v>
      </c>
      <c r="H186" s="248">
        <v>100</v>
      </c>
      <c r="I186" s="245"/>
      <c r="J186" s="252" t="s">
        <v>15</v>
      </c>
      <c r="K186" s="249" t="s">
        <v>387</v>
      </c>
      <c r="L186" s="245" t="s">
        <v>40</v>
      </c>
      <c r="M186" s="245">
        <v>1</v>
      </c>
      <c r="N186" s="245">
        <v>1</v>
      </c>
      <c r="O186" s="248">
        <f t="shared" si="42"/>
        <v>100</v>
      </c>
      <c r="P186" s="246"/>
      <c r="Q186" s="247"/>
      <c r="R186" s="250"/>
      <c r="S186" s="265"/>
    </row>
    <row r="187" spans="1:20" x14ac:dyDescent="0.35">
      <c r="A187" s="440"/>
      <c r="B187" s="443"/>
      <c r="C187" s="242"/>
      <c r="D187" s="238"/>
      <c r="E187" s="242"/>
      <c r="F187" s="242"/>
      <c r="G187" s="242"/>
      <c r="H187" s="248"/>
      <c r="I187" s="245"/>
      <c r="J187" s="252" t="s">
        <v>41</v>
      </c>
      <c r="K187" s="249" t="s">
        <v>388</v>
      </c>
      <c r="L187" s="245" t="s">
        <v>40</v>
      </c>
      <c r="M187" s="245">
        <v>7</v>
      </c>
      <c r="N187" s="245">
        <v>7</v>
      </c>
      <c r="O187" s="248">
        <f t="shared" si="42"/>
        <v>100</v>
      </c>
      <c r="P187" s="246"/>
      <c r="Q187" s="247"/>
      <c r="R187" s="250"/>
      <c r="S187" s="265"/>
    </row>
    <row r="188" spans="1:20" s="264" customFormat="1" ht="37.5" customHeight="1" x14ac:dyDescent="0.35">
      <c r="A188" s="441"/>
      <c r="B188" s="444"/>
      <c r="C188" s="257"/>
      <c r="D188" s="258" t="s">
        <v>6</v>
      </c>
      <c r="E188" s="257"/>
      <c r="F188" s="259"/>
      <c r="G188" s="259"/>
      <c r="H188" s="260">
        <f>(H184+H180)/2</f>
        <v>100</v>
      </c>
      <c r="I188" s="260">
        <f>H188</f>
        <v>100</v>
      </c>
      <c r="J188" s="261"/>
      <c r="K188" s="258" t="s">
        <v>6</v>
      </c>
      <c r="L188" s="259"/>
      <c r="M188" s="262"/>
      <c r="N188" s="262"/>
      <c r="O188" s="260">
        <f>(O184+O180)/2</f>
        <v>98.391838692790543</v>
      </c>
      <c r="P188" s="260">
        <f>O188</f>
        <v>98.391838692790543</v>
      </c>
      <c r="Q188" s="260">
        <f>(I188+P188)/2</f>
        <v>99.195919346395272</v>
      </c>
      <c r="R188" s="257" t="s">
        <v>490</v>
      </c>
      <c r="S188" s="265"/>
      <c r="T188" s="263"/>
    </row>
    <row r="189" spans="1:20" ht="86.25" customHeight="1" x14ac:dyDescent="0.35">
      <c r="A189" s="439">
        <v>19</v>
      </c>
      <c r="B189" s="442" t="s">
        <v>115</v>
      </c>
      <c r="C189" s="237" t="s">
        <v>12</v>
      </c>
      <c r="D189" s="240" t="s">
        <v>91</v>
      </c>
      <c r="E189" s="237"/>
      <c r="F189" s="237"/>
      <c r="G189" s="237"/>
      <c r="H189" s="243">
        <f>H190</f>
        <v>100</v>
      </c>
      <c r="I189" s="243">
        <f>H189</f>
        <v>100</v>
      </c>
      <c r="J189" s="244" t="s">
        <v>12</v>
      </c>
      <c r="K189" s="240" t="s">
        <v>91</v>
      </c>
      <c r="L189" s="245"/>
      <c r="M189" s="245"/>
      <c r="N189" s="245"/>
      <c r="O189" s="243">
        <f>(O190+O191)/2</f>
        <v>100</v>
      </c>
      <c r="P189" s="246">
        <f>O189</f>
        <v>100</v>
      </c>
      <c r="Q189" s="247">
        <f>(I189+P189)/2</f>
        <v>100</v>
      </c>
      <c r="R189" s="242"/>
      <c r="S189" s="265"/>
    </row>
    <row r="190" spans="1:20" ht="69.75" x14ac:dyDescent="0.35">
      <c r="A190" s="440"/>
      <c r="B190" s="443"/>
      <c r="C190" s="242" t="s">
        <v>7</v>
      </c>
      <c r="D190" s="238" t="s">
        <v>92</v>
      </c>
      <c r="E190" s="242" t="s">
        <v>27</v>
      </c>
      <c r="F190" s="242">
        <v>95</v>
      </c>
      <c r="G190" s="242">
        <v>95</v>
      </c>
      <c r="H190" s="248">
        <v>100</v>
      </c>
      <c r="I190" s="245"/>
      <c r="J190" s="245" t="s">
        <v>7</v>
      </c>
      <c r="K190" s="249" t="s">
        <v>391</v>
      </c>
      <c r="L190" s="245" t="s">
        <v>40</v>
      </c>
      <c r="M190" s="245">
        <v>18</v>
      </c>
      <c r="N190" s="245">
        <v>18</v>
      </c>
      <c r="O190" s="248">
        <f t="shared" ref="O190:O191" si="43">N190/M190*100</f>
        <v>100</v>
      </c>
      <c r="P190" s="246"/>
      <c r="Q190" s="247"/>
      <c r="R190" s="250"/>
      <c r="S190" s="265"/>
    </row>
    <row r="191" spans="1:20" ht="69.75" x14ac:dyDescent="0.35">
      <c r="A191" s="440"/>
      <c r="B191" s="443"/>
      <c r="C191" s="242"/>
      <c r="D191" s="238"/>
      <c r="E191" s="242"/>
      <c r="F191" s="242"/>
      <c r="G191" s="242"/>
      <c r="H191" s="248"/>
      <c r="I191" s="245"/>
      <c r="J191" s="245" t="s">
        <v>8</v>
      </c>
      <c r="K191" s="249" t="s">
        <v>385</v>
      </c>
      <c r="L191" s="245" t="s">
        <v>40</v>
      </c>
      <c r="M191" s="245">
        <v>290</v>
      </c>
      <c r="N191" s="245">
        <v>290</v>
      </c>
      <c r="O191" s="248">
        <f t="shared" si="43"/>
        <v>100</v>
      </c>
      <c r="P191" s="246"/>
      <c r="Q191" s="247"/>
      <c r="R191" s="250"/>
      <c r="S191" s="265"/>
    </row>
    <row r="192" spans="1:20" ht="44.25" customHeight="1" x14ac:dyDescent="0.35">
      <c r="A192" s="440"/>
      <c r="B192" s="443"/>
      <c r="C192" s="237" t="s">
        <v>13</v>
      </c>
      <c r="D192" s="240" t="s">
        <v>94</v>
      </c>
      <c r="E192" s="242"/>
      <c r="F192" s="242"/>
      <c r="G192" s="242"/>
      <c r="H192" s="243">
        <f>(H193+H194)/2</f>
        <v>100</v>
      </c>
      <c r="I192" s="243">
        <f>H192</f>
        <v>100</v>
      </c>
      <c r="J192" s="237" t="s">
        <v>13</v>
      </c>
      <c r="K192" s="240" t="s">
        <v>94</v>
      </c>
      <c r="L192" s="245"/>
      <c r="M192" s="251"/>
      <c r="N192" s="251"/>
      <c r="O192" s="243">
        <f>(O193+O194+O195)/2</f>
        <v>100</v>
      </c>
      <c r="P192" s="246">
        <f>O192</f>
        <v>100</v>
      </c>
      <c r="Q192" s="247">
        <f>(I192+P192)/2</f>
        <v>100</v>
      </c>
      <c r="R192" s="242"/>
      <c r="S192" s="265"/>
    </row>
    <row r="193" spans="1:20" ht="69.75" x14ac:dyDescent="0.35">
      <c r="A193" s="440"/>
      <c r="B193" s="443"/>
      <c r="C193" s="242" t="s">
        <v>14</v>
      </c>
      <c r="D193" s="238" t="s">
        <v>92</v>
      </c>
      <c r="E193" s="242" t="s">
        <v>27</v>
      </c>
      <c r="F193" s="242">
        <v>95</v>
      </c>
      <c r="G193" s="242">
        <v>100</v>
      </c>
      <c r="H193" s="248">
        <v>100</v>
      </c>
      <c r="I193" s="245"/>
      <c r="J193" s="252" t="s">
        <v>14</v>
      </c>
      <c r="K193" s="249" t="s">
        <v>392</v>
      </c>
      <c r="L193" s="245" t="s">
        <v>40</v>
      </c>
      <c r="M193" s="245">
        <v>306</v>
      </c>
      <c r="N193" s="245">
        <v>306</v>
      </c>
      <c r="O193" s="248">
        <f t="shared" ref="O193:O194" si="44">N193/M193*100</f>
        <v>100</v>
      </c>
      <c r="P193" s="246"/>
      <c r="Q193" s="247"/>
      <c r="R193" s="250"/>
      <c r="S193" s="265"/>
    </row>
    <row r="194" spans="1:20" ht="69.75" x14ac:dyDescent="0.35">
      <c r="A194" s="440"/>
      <c r="B194" s="443"/>
      <c r="C194" s="242" t="s">
        <v>15</v>
      </c>
      <c r="D194" s="238" t="s">
        <v>95</v>
      </c>
      <c r="E194" s="242" t="s">
        <v>96</v>
      </c>
      <c r="F194" s="242">
        <v>35</v>
      </c>
      <c r="G194" s="242">
        <v>19.5</v>
      </c>
      <c r="H194" s="248">
        <v>100</v>
      </c>
      <c r="I194" s="245"/>
      <c r="J194" s="252" t="s">
        <v>15</v>
      </c>
      <c r="K194" s="249" t="s">
        <v>387</v>
      </c>
      <c r="L194" s="245" t="s">
        <v>40</v>
      </c>
      <c r="M194" s="245">
        <v>1</v>
      </c>
      <c r="N194" s="245">
        <v>1</v>
      </c>
      <c r="O194" s="248">
        <f t="shared" si="44"/>
        <v>100</v>
      </c>
      <c r="P194" s="246"/>
      <c r="Q194" s="247"/>
      <c r="R194" s="250"/>
      <c r="S194" s="265"/>
    </row>
    <row r="195" spans="1:20" x14ac:dyDescent="0.35">
      <c r="A195" s="440"/>
      <c r="B195" s="443"/>
      <c r="C195" s="242"/>
      <c r="D195" s="238"/>
      <c r="E195" s="242"/>
      <c r="F195" s="242"/>
      <c r="G195" s="242"/>
      <c r="H195" s="248"/>
      <c r="I195" s="245"/>
      <c r="J195" s="252" t="s">
        <v>41</v>
      </c>
      <c r="K195" s="249" t="s">
        <v>388</v>
      </c>
      <c r="L195" s="245" t="s">
        <v>40</v>
      </c>
      <c r="M195" s="245"/>
      <c r="N195" s="245"/>
      <c r="O195" s="248"/>
      <c r="P195" s="246"/>
      <c r="Q195" s="247"/>
      <c r="R195" s="250"/>
      <c r="S195" s="265"/>
    </row>
    <row r="196" spans="1:20" s="264" customFormat="1" ht="41.25" customHeight="1" x14ac:dyDescent="0.35">
      <c r="A196" s="441"/>
      <c r="B196" s="444"/>
      <c r="C196" s="257"/>
      <c r="D196" s="258" t="s">
        <v>6</v>
      </c>
      <c r="E196" s="257"/>
      <c r="F196" s="259"/>
      <c r="G196" s="259"/>
      <c r="H196" s="260">
        <f>(H192+H189)/2</f>
        <v>100</v>
      </c>
      <c r="I196" s="260">
        <f>H196</f>
        <v>100</v>
      </c>
      <c r="J196" s="261"/>
      <c r="K196" s="258" t="s">
        <v>6</v>
      </c>
      <c r="L196" s="259"/>
      <c r="M196" s="262"/>
      <c r="N196" s="262"/>
      <c r="O196" s="260">
        <f>(O192+O189)/2</f>
        <v>100</v>
      </c>
      <c r="P196" s="260">
        <f>O196</f>
        <v>100</v>
      </c>
      <c r="Q196" s="260">
        <f>(I196+P196)/2</f>
        <v>100</v>
      </c>
      <c r="R196" s="257" t="s">
        <v>33</v>
      </c>
      <c r="S196" s="265"/>
      <c r="T196" s="263"/>
    </row>
    <row r="197" spans="1:20" ht="77.25" customHeight="1" x14ac:dyDescent="0.35">
      <c r="A197" s="439">
        <v>20</v>
      </c>
      <c r="B197" s="442" t="s">
        <v>116</v>
      </c>
      <c r="C197" s="237" t="s">
        <v>12</v>
      </c>
      <c r="D197" s="240" t="s">
        <v>91</v>
      </c>
      <c r="E197" s="237"/>
      <c r="F197" s="237"/>
      <c r="G197" s="237"/>
      <c r="H197" s="243">
        <f>H198</f>
        <v>100</v>
      </c>
      <c r="I197" s="243">
        <f>H197</f>
        <v>100</v>
      </c>
      <c r="J197" s="244" t="s">
        <v>12</v>
      </c>
      <c r="K197" s="240" t="s">
        <v>91</v>
      </c>
      <c r="L197" s="245"/>
      <c r="M197" s="245"/>
      <c r="N197" s="245"/>
      <c r="O197" s="243">
        <f>(O198+O199+O200)/3</f>
        <v>100.22917988858332</v>
      </c>
      <c r="P197" s="246">
        <f>O197</f>
        <v>100.22917988858332</v>
      </c>
      <c r="Q197" s="247">
        <f>(I197+P197)/2</f>
        <v>100.11458994429165</v>
      </c>
      <c r="R197" s="245"/>
      <c r="S197" s="265"/>
    </row>
    <row r="198" spans="1:20" ht="69.75" x14ac:dyDescent="0.35">
      <c r="A198" s="440"/>
      <c r="B198" s="443"/>
      <c r="C198" s="242" t="s">
        <v>7</v>
      </c>
      <c r="D198" s="238" t="s">
        <v>92</v>
      </c>
      <c r="E198" s="242" t="s">
        <v>27</v>
      </c>
      <c r="F198" s="242">
        <v>95</v>
      </c>
      <c r="G198" s="242">
        <v>99</v>
      </c>
      <c r="H198" s="248">
        <v>100</v>
      </c>
      <c r="I198" s="245"/>
      <c r="J198" s="245" t="s">
        <v>7</v>
      </c>
      <c r="K198" s="249" t="s">
        <v>391</v>
      </c>
      <c r="L198" s="245" t="s">
        <v>40</v>
      </c>
      <c r="M198" s="245">
        <v>87</v>
      </c>
      <c r="N198" s="245">
        <v>90</v>
      </c>
      <c r="O198" s="248">
        <f t="shared" ref="O198:O200" si="45">N198/M198*100</f>
        <v>103.44827586206897</v>
      </c>
      <c r="P198" s="246"/>
      <c r="Q198" s="247"/>
      <c r="R198" s="250"/>
      <c r="S198" s="265"/>
    </row>
    <row r="199" spans="1:20" ht="69.75" x14ac:dyDescent="0.35">
      <c r="A199" s="440"/>
      <c r="B199" s="443"/>
      <c r="C199" s="242"/>
      <c r="D199" s="238"/>
      <c r="E199" s="242"/>
      <c r="F199" s="242"/>
      <c r="G199" s="242"/>
      <c r="H199" s="248"/>
      <c r="I199" s="245"/>
      <c r="J199" s="245" t="s">
        <v>8</v>
      </c>
      <c r="K199" s="249" t="s">
        <v>385</v>
      </c>
      <c r="L199" s="245" t="s">
        <v>40</v>
      </c>
      <c r="M199" s="245">
        <v>326</v>
      </c>
      <c r="N199" s="245">
        <v>317</v>
      </c>
      <c r="O199" s="248">
        <f t="shared" si="45"/>
        <v>97.239263803680984</v>
      </c>
      <c r="P199" s="246"/>
      <c r="Q199" s="247"/>
      <c r="R199" s="250"/>
      <c r="S199" s="265"/>
    </row>
    <row r="200" spans="1:20" x14ac:dyDescent="0.35">
      <c r="A200" s="440"/>
      <c r="B200" s="443"/>
      <c r="C200" s="242"/>
      <c r="D200" s="238"/>
      <c r="E200" s="242"/>
      <c r="F200" s="242"/>
      <c r="G200" s="242"/>
      <c r="H200" s="248"/>
      <c r="I200" s="245"/>
      <c r="J200" s="245" t="s">
        <v>9</v>
      </c>
      <c r="K200" s="249" t="s">
        <v>399</v>
      </c>
      <c r="L200" s="245" t="s">
        <v>40</v>
      </c>
      <c r="M200" s="245">
        <v>7</v>
      </c>
      <c r="N200" s="245">
        <v>7</v>
      </c>
      <c r="O200" s="248">
        <f t="shared" si="45"/>
        <v>100</v>
      </c>
      <c r="P200" s="246"/>
      <c r="Q200" s="247"/>
      <c r="R200" s="250"/>
      <c r="S200" s="265"/>
    </row>
    <row r="201" spans="1:20" ht="44.25" customHeight="1" x14ac:dyDescent="0.35">
      <c r="A201" s="440"/>
      <c r="B201" s="443"/>
      <c r="C201" s="237" t="s">
        <v>13</v>
      </c>
      <c r="D201" s="240" t="s">
        <v>94</v>
      </c>
      <c r="E201" s="242"/>
      <c r="F201" s="242"/>
      <c r="G201" s="242"/>
      <c r="H201" s="243">
        <f>(H202+H203)/2</f>
        <v>100</v>
      </c>
      <c r="I201" s="243">
        <f>H201</f>
        <v>100</v>
      </c>
      <c r="J201" s="237" t="s">
        <v>13</v>
      </c>
      <c r="K201" s="240" t="s">
        <v>94</v>
      </c>
      <c r="L201" s="245"/>
      <c r="M201" s="251"/>
      <c r="N201" s="251"/>
      <c r="O201" s="243">
        <f>(O202+O203+O204+O205+O206+O207+O208)/7</f>
        <v>99.467099165894339</v>
      </c>
      <c r="P201" s="246">
        <f>O201</f>
        <v>99.467099165894339</v>
      </c>
      <c r="Q201" s="247">
        <f>(I201+P201)/2</f>
        <v>99.733549582947177</v>
      </c>
      <c r="R201" s="245"/>
      <c r="S201" s="265"/>
    </row>
    <row r="202" spans="1:20" ht="69.75" x14ac:dyDescent="0.35">
      <c r="A202" s="440"/>
      <c r="B202" s="443"/>
      <c r="C202" s="242" t="s">
        <v>14</v>
      </c>
      <c r="D202" s="238" t="s">
        <v>92</v>
      </c>
      <c r="E202" s="242" t="s">
        <v>27</v>
      </c>
      <c r="F202" s="242">
        <v>95</v>
      </c>
      <c r="G202" s="242">
        <v>99</v>
      </c>
      <c r="H202" s="248">
        <v>100</v>
      </c>
      <c r="I202" s="245"/>
      <c r="J202" s="252" t="s">
        <v>14</v>
      </c>
      <c r="K202" s="249" t="s">
        <v>392</v>
      </c>
      <c r="L202" s="245" t="s">
        <v>40</v>
      </c>
      <c r="M202" s="245">
        <v>332</v>
      </c>
      <c r="N202" s="245">
        <v>326</v>
      </c>
      <c r="O202" s="248">
        <f t="shared" ref="O202:O208" si="46">N202/M202*100</f>
        <v>98.192771084337352</v>
      </c>
      <c r="P202" s="246"/>
      <c r="Q202" s="247"/>
      <c r="R202" s="250"/>
      <c r="S202" s="265"/>
    </row>
    <row r="203" spans="1:20" ht="69.75" x14ac:dyDescent="0.35">
      <c r="A203" s="440"/>
      <c r="B203" s="443"/>
      <c r="C203" s="242" t="s">
        <v>15</v>
      </c>
      <c r="D203" s="238" t="s">
        <v>95</v>
      </c>
      <c r="E203" s="242" t="s">
        <v>96</v>
      </c>
      <c r="F203" s="242">
        <v>35</v>
      </c>
      <c r="G203" s="242">
        <v>29.1</v>
      </c>
      <c r="H203" s="248">
        <v>100</v>
      </c>
      <c r="I203" s="245"/>
      <c r="J203" s="252" t="s">
        <v>15</v>
      </c>
      <c r="K203" s="249" t="s">
        <v>575</v>
      </c>
      <c r="L203" s="245" t="s">
        <v>40</v>
      </c>
      <c r="M203" s="245">
        <v>52</v>
      </c>
      <c r="N203" s="245">
        <v>51</v>
      </c>
      <c r="O203" s="248">
        <f t="shared" si="46"/>
        <v>98.076923076923066</v>
      </c>
      <c r="P203" s="246"/>
      <c r="Q203" s="247"/>
      <c r="R203" s="250"/>
      <c r="S203" s="265"/>
    </row>
    <row r="204" spans="1:20" x14ac:dyDescent="0.35">
      <c r="A204" s="440"/>
      <c r="B204" s="443"/>
      <c r="C204" s="242"/>
      <c r="D204" s="238"/>
      <c r="E204" s="242"/>
      <c r="F204" s="242"/>
      <c r="G204" s="242"/>
      <c r="H204" s="248"/>
      <c r="I204" s="245"/>
      <c r="J204" s="252" t="s">
        <v>41</v>
      </c>
      <c r="K204" s="249" t="s">
        <v>388</v>
      </c>
      <c r="L204" s="245" t="s">
        <v>40</v>
      </c>
      <c r="M204" s="245">
        <v>6</v>
      </c>
      <c r="N204" s="245">
        <v>6</v>
      </c>
      <c r="O204" s="248">
        <f t="shared" si="46"/>
        <v>100</v>
      </c>
      <c r="P204" s="246"/>
      <c r="Q204" s="247"/>
      <c r="R204" s="250"/>
      <c r="S204" s="265"/>
    </row>
    <row r="205" spans="1:20" ht="93" x14ac:dyDescent="0.35">
      <c r="A205" s="440"/>
      <c r="B205" s="443"/>
      <c r="C205" s="242"/>
      <c r="D205" s="238"/>
      <c r="E205" s="242"/>
      <c r="F205" s="242"/>
      <c r="G205" s="242"/>
      <c r="H205" s="248"/>
      <c r="I205" s="245"/>
      <c r="J205" s="252" t="s">
        <v>47</v>
      </c>
      <c r="K205" s="249" t="s">
        <v>394</v>
      </c>
      <c r="L205" s="245" t="s">
        <v>40</v>
      </c>
      <c r="M205" s="245">
        <v>19</v>
      </c>
      <c r="N205" s="245">
        <v>19</v>
      </c>
      <c r="O205" s="248">
        <f t="shared" si="46"/>
        <v>100</v>
      </c>
      <c r="P205" s="246"/>
      <c r="Q205" s="247"/>
      <c r="R205" s="250"/>
      <c r="S205" s="265"/>
    </row>
    <row r="206" spans="1:20" ht="69.75" x14ac:dyDescent="0.35">
      <c r="A206" s="440"/>
      <c r="B206" s="443"/>
      <c r="C206" s="242"/>
      <c r="D206" s="238"/>
      <c r="E206" s="242"/>
      <c r="F206" s="242"/>
      <c r="G206" s="242"/>
      <c r="H206" s="248"/>
      <c r="I206" s="245"/>
      <c r="J206" s="252" t="s">
        <v>69</v>
      </c>
      <c r="K206" s="249" t="s">
        <v>396</v>
      </c>
      <c r="L206" s="245" t="s">
        <v>40</v>
      </c>
      <c r="M206" s="245">
        <v>1</v>
      </c>
      <c r="N206" s="245">
        <v>1</v>
      </c>
      <c r="O206" s="248">
        <f t="shared" si="46"/>
        <v>100</v>
      </c>
      <c r="P206" s="246"/>
      <c r="Q206" s="247"/>
      <c r="R206" s="250"/>
      <c r="S206" s="265"/>
    </row>
    <row r="207" spans="1:20" ht="93" x14ac:dyDescent="0.35">
      <c r="A207" s="440"/>
      <c r="B207" s="443"/>
      <c r="C207" s="242"/>
      <c r="D207" s="238"/>
      <c r="E207" s="242"/>
      <c r="F207" s="242"/>
      <c r="G207" s="242"/>
      <c r="H207" s="248"/>
      <c r="I207" s="245"/>
      <c r="J207" s="252" t="s">
        <v>395</v>
      </c>
      <c r="K207" s="249" t="s">
        <v>397</v>
      </c>
      <c r="L207" s="245" t="s">
        <v>40</v>
      </c>
      <c r="M207" s="245">
        <v>1</v>
      </c>
      <c r="N207" s="245">
        <v>1</v>
      </c>
      <c r="O207" s="248">
        <f t="shared" si="46"/>
        <v>100</v>
      </c>
      <c r="P207" s="246"/>
      <c r="Q207" s="247"/>
      <c r="R207" s="250"/>
      <c r="S207" s="265"/>
    </row>
    <row r="208" spans="1:20" ht="93" x14ac:dyDescent="0.35">
      <c r="A208" s="440"/>
      <c r="B208" s="443"/>
      <c r="C208" s="242"/>
      <c r="D208" s="238"/>
      <c r="E208" s="242"/>
      <c r="F208" s="242"/>
      <c r="G208" s="242"/>
      <c r="H208" s="248"/>
      <c r="I208" s="245"/>
      <c r="J208" s="252" t="s">
        <v>577</v>
      </c>
      <c r="K208" s="249" t="s">
        <v>576</v>
      </c>
      <c r="L208" s="245" t="s">
        <v>40</v>
      </c>
      <c r="M208" s="245">
        <v>9</v>
      </c>
      <c r="N208" s="245">
        <v>9</v>
      </c>
      <c r="O208" s="248">
        <f t="shared" si="46"/>
        <v>100</v>
      </c>
      <c r="P208" s="246"/>
      <c r="Q208" s="247"/>
      <c r="R208" s="250"/>
      <c r="S208" s="265"/>
    </row>
    <row r="209" spans="1:20" s="264" customFormat="1" ht="37.5" customHeight="1" x14ac:dyDescent="0.35">
      <c r="A209" s="441"/>
      <c r="B209" s="444"/>
      <c r="C209" s="257"/>
      <c r="D209" s="258" t="s">
        <v>6</v>
      </c>
      <c r="E209" s="257"/>
      <c r="F209" s="259"/>
      <c r="G209" s="259"/>
      <c r="H209" s="260">
        <f>(H201+H197)/2</f>
        <v>100</v>
      </c>
      <c r="I209" s="260">
        <f>H209</f>
        <v>100</v>
      </c>
      <c r="J209" s="261"/>
      <c r="K209" s="258" t="s">
        <v>6</v>
      </c>
      <c r="L209" s="259"/>
      <c r="M209" s="262"/>
      <c r="N209" s="262"/>
      <c r="O209" s="260">
        <f>(O201+O197)/2</f>
        <v>99.848139527238828</v>
      </c>
      <c r="P209" s="260">
        <f>O209</f>
        <v>99.848139527238828</v>
      </c>
      <c r="Q209" s="260">
        <f>(I209+P209)/2</f>
        <v>99.924069763619414</v>
      </c>
      <c r="R209" s="257" t="s">
        <v>490</v>
      </c>
      <c r="S209" s="265"/>
      <c r="T209" s="263"/>
    </row>
    <row r="210" spans="1:20" ht="73.5" customHeight="1" x14ac:dyDescent="0.35">
      <c r="A210" s="439">
        <v>21</v>
      </c>
      <c r="B210" s="442" t="s">
        <v>117</v>
      </c>
      <c r="C210" s="237" t="s">
        <v>12</v>
      </c>
      <c r="D210" s="240" t="s">
        <v>91</v>
      </c>
      <c r="E210" s="237"/>
      <c r="F210" s="237"/>
      <c r="G210" s="237"/>
      <c r="H210" s="243">
        <f>H211</f>
        <v>100</v>
      </c>
      <c r="I210" s="243">
        <f>H210</f>
        <v>100</v>
      </c>
      <c r="J210" s="244" t="s">
        <v>12</v>
      </c>
      <c r="K210" s="240" t="s">
        <v>91</v>
      </c>
      <c r="L210" s="245"/>
      <c r="M210" s="245"/>
      <c r="N210" s="245"/>
      <c r="O210" s="243">
        <f>(O211+O212+O213)/1</f>
        <v>100</v>
      </c>
      <c r="P210" s="246">
        <f>O210</f>
        <v>100</v>
      </c>
      <c r="Q210" s="247">
        <f>(I210+P210)/2</f>
        <v>100</v>
      </c>
      <c r="R210" s="242"/>
      <c r="S210" s="265"/>
    </row>
    <row r="211" spans="1:20" ht="69.75" x14ac:dyDescent="0.35">
      <c r="A211" s="440"/>
      <c r="B211" s="443"/>
      <c r="C211" s="242" t="s">
        <v>7</v>
      </c>
      <c r="D211" s="238" t="s">
        <v>92</v>
      </c>
      <c r="E211" s="242" t="s">
        <v>27</v>
      </c>
      <c r="F211" s="242">
        <v>95</v>
      </c>
      <c r="G211" s="242">
        <v>100</v>
      </c>
      <c r="H211" s="248">
        <v>100</v>
      </c>
      <c r="I211" s="245"/>
      <c r="J211" s="245" t="s">
        <v>7</v>
      </c>
      <c r="K211" s="249" t="s">
        <v>391</v>
      </c>
      <c r="L211" s="245" t="s">
        <v>40</v>
      </c>
      <c r="M211" s="245"/>
      <c r="N211" s="245"/>
      <c r="O211" s="248"/>
      <c r="P211" s="246"/>
      <c r="Q211" s="247"/>
      <c r="R211" s="250"/>
      <c r="S211" s="265"/>
    </row>
    <row r="212" spans="1:20" ht="69.75" x14ac:dyDescent="0.35">
      <c r="A212" s="440"/>
      <c r="B212" s="443"/>
      <c r="C212" s="242"/>
      <c r="D212" s="238"/>
      <c r="E212" s="242"/>
      <c r="F212" s="242"/>
      <c r="G212" s="242"/>
      <c r="H212" s="248"/>
      <c r="I212" s="245"/>
      <c r="J212" s="245" t="s">
        <v>8</v>
      </c>
      <c r="K212" s="249" t="s">
        <v>385</v>
      </c>
      <c r="L212" s="245" t="s">
        <v>40</v>
      </c>
      <c r="M212" s="245">
        <v>11</v>
      </c>
      <c r="N212" s="245">
        <v>11</v>
      </c>
      <c r="O212" s="248">
        <f t="shared" ref="O212:O215" si="47">N212/M212*100</f>
        <v>100</v>
      </c>
      <c r="P212" s="246"/>
      <c r="Q212" s="247"/>
      <c r="R212" s="250"/>
      <c r="S212" s="265"/>
    </row>
    <row r="213" spans="1:20" ht="32.25" customHeight="1" x14ac:dyDescent="0.35">
      <c r="A213" s="440"/>
      <c r="B213" s="443"/>
      <c r="C213" s="242"/>
      <c r="D213" s="238"/>
      <c r="E213" s="242"/>
      <c r="F213" s="242"/>
      <c r="G213" s="242"/>
      <c r="H213" s="248"/>
      <c r="I213" s="245"/>
      <c r="J213" s="245" t="s">
        <v>9</v>
      </c>
      <c r="K213" s="249" t="s">
        <v>390</v>
      </c>
      <c r="L213" s="245" t="s">
        <v>40</v>
      </c>
      <c r="M213" s="245"/>
      <c r="N213" s="245"/>
      <c r="O213" s="248"/>
      <c r="P213" s="246"/>
      <c r="Q213" s="247"/>
      <c r="R213" s="250"/>
      <c r="S213" s="265"/>
    </row>
    <row r="214" spans="1:20" ht="36" customHeight="1" x14ac:dyDescent="0.35">
      <c r="A214" s="440"/>
      <c r="B214" s="443"/>
      <c r="C214" s="237" t="s">
        <v>13</v>
      </c>
      <c r="D214" s="240" t="s">
        <v>94</v>
      </c>
      <c r="E214" s="242"/>
      <c r="F214" s="242"/>
      <c r="G214" s="242"/>
      <c r="H214" s="243">
        <f>(H215+H216)/2</f>
        <v>100</v>
      </c>
      <c r="I214" s="243">
        <f>H214</f>
        <v>100</v>
      </c>
      <c r="J214" s="237" t="s">
        <v>13</v>
      </c>
      <c r="K214" s="240" t="s">
        <v>94</v>
      </c>
      <c r="L214" s="245"/>
      <c r="M214" s="251"/>
      <c r="N214" s="251"/>
      <c r="O214" s="243">
        <f>(O215+O216+O217)/1</f>
        <v>100</v>
      </c>
      <c r="P214" s="246">
        <f>O214</f>
        <v>100</v>
      </c>
      <c r="Q214" s="247">
        <f>(I214+P214)/2</f>
        <v>100</v>
      </c>
      <c r="R214" s="242"/>
      <c r="S214" s="265"/>
    </row>
    <row r="215" spans="1:20" ht="69.75" x14ac:dyDescent="0.35">
      <c r="A215" s="440"/>
      <c r="B215" s="443"/>
      <c r="C215" s="242" t="s">
        <v>14</v>
      </c>
      <c r="D215" s="238" t="s">
        <v>92</v>
      </c>
      <c r="E215" s="242" t="s">
        <v>27</v>
      </c>
      <c r="F215" s="242">
        <v>95</v>
      </c>
      <c r="G215" s="242">
        <v>100</v>
      </c>
      <c r="H215" s="248">
        <v>100</v>
      </c>
      <c r="I215" s="245"/>
      <c r="J215" s="252" t="s">
        <v>14</v>
      </c>
      <c r="K215" s="249" t="s">
        <v>398</v>
      </c>
      <c r="L215" s="245" t="s">
        <v>40</v>
      </c>
      <c r="M215" s="245">
        <v>11</v>
      </c>
      <c r="N215" s="245">
        <v>11</v>
      </c>
      <c r="O215" s="248">
        <f t="shared" si="47"/>
        <v>100</v>
      </c>
      <c r="P215" s="246"/>
      <c r="Q215" s="247"/>
      <c r="R215" s="250"/>
      <c r="S215" s="265"/>
    </row>
    <row r="216" spans="1:20" ht="69.75" x14ac:dyDescent="0.35">
      <c r="A216" s="440"/>
      <c r="B216" s="443"/>
      <c r="C216" s="242" t="s">
        <v>15</v>
      </c>
      <c r="D216" s="238" t="s">
        <v>95</v>
      </c>
      <c r="E216" s="242" t="s">
        <v>96</v>
      </c>
      <c r="F216" s="242">
        <v>35</v>
      </c>
      <c r="G216" s="242">
        <v>3.5</v>
      </c>
      <c r="H216" s="248">
        <v>100</v>
      </c>
      <c r="I216" s="245"/>
      <c r="J216" s="252" t="s">
        <v>15</v>
      </c>
      <c r="K216" s="249" t="s">
        <v>387</v>
      </c>
      <c r="L216" s="245" t="s">
        <v>40</v>
      </c>
      <c r="M216" s="245"/>
      <c r="N216" s="245"/>
      <c r="O216" s="248"/>
      <c r="P216" s="246"/>
      <c r="Q216" s="247"/>
      <c r="R216" s="250"/>
      <c r="S216" s="265"/>
    </row>
    <row r="217" spans="1:20" x14ac:dyDescent="0.35">
      <c r="A217" s="440"/>
      <c r="B217" s="443"/>
      <c r="C217" s="242"/>
      <c r="D217" s="238"/>
      <c r="E217" s="242"/>
      <c r="F217" s="242"/>
      <c r="G217" s="242"/>
      <c r="H217" s="248"/>
      <c r="I217" s="245"/>
      <c r="J217" s="252" t="s">
        <v>41</v>
      </c>
      <c r="K217" s="249" t="s">
        <v>388</v>
      </c>
      <c r="L217" s="245" t="s">
        <v>40</v>
      </c>
      <c r="M217" s="245"/>
      <c r="N217" s="245"/>
      <c r="O217" s="248"/>
      <c r="P217" s="246"/>
      <c r="Q217" s="247"/>
      <c r="R217" s="250"/>
      <c r="S217" s="265"/>
    </row>
    <row r="218" spans="1:20" s="264" customFormat="1" ht="59.25" customHeight="1" x14ac:dyDescent="0.35">
      <c r="A218" s="441"/>
      <c r="B218" s="444"/>
      <c r="C218" s="257"/>
      <c r="D218" s="258" t="s">
        <v>6</v>
      </c>
      <c r="E218" s="257"/>
      <c r="F218" s="259"/>
      <c r="G218" s="259"/>
      <c r="H218" s="260">
        <f>(H210+H214)/2</f>
        <v>100</v>
      </c>
      <c r="I218" s="260">
        <f>H218</f>
        <v>100</v>
      </c>
      <c r="J218" s="261"/>
      <c r="K218" s="258" t="s">
        <v>6</v>
      </c>
      <c r="L218" s="259"/>
      <c r="M218" s="262"/>
      <c r="N218" s="262"/>
      <c r="O218" s="260">
        <f>(O210+O214)/2</f>
        <v>100</v>
      </c>
      <c r="P218" s="260">
        <f>O218</f>
        <v>100</v>
      </c>
      <c r="Q218" s="260">
        <f>(I218+P218)/2</f>
        <v>100</v>
      </c>
      <c r="R218" s="257" t="s">
        <v>33</v>
      </c>
      <c r="S218" s="265"/>
      <c r="T218" s="263"/>
    </row>
    <row r="219" spans="1:20" ht="65.25" customHeight="1" x14ac:dyDescent="0.35">
      <c r="A219" s="439">
        <v>22</v>
      </c>
      <c r="B219" s="442" t="s">
        <v>118</v>
      </c>
      <c r="C219" s="237" t="s">
        <v>12</v>
      </c>
      <c r="D219" s="240" t="s">
        <v>91</v>
      </c>
      <c r="E219" s="237"/>
      <c r="F219" s="237"/>
      <c r="G219" s="237"/>
      <c r="H219" s="243">
        <f>H220</f>
        <v>100</v>
      </c>
      <c r="I219" s="243">
        <f>H219</f>
        <v>100</v>
      </c>
      <c r="J219" s="244" t="s">
        <v>12</v>
      </c>
      <c r="K219" s="240" t="s">
        <v>91</v>
      </c>
      <c r="L219" s="245"/>
      <c r="M219" s="245"/>
      <c r="N219" s="245"/>
      <c r="O219" s="243">
        <f>(O220+O221)/2</f>
        <v>95.613207547169822</v>
      </c>
      <c r="P219" s="246">
        <f>O219</f>
        <v>95.613207547169822</v>
      </c>
      <c r="Q219" s="247">
        <f t="shared" ref="Q219" si="48">(I219+P219)/2</f>
        <v>97.806603773584911</v>
      </c>
      <c r="R219" s="245"/>
      <c r="S219" s="265"/>
    </row>
    <row r="220" spans="1:20" ht="69.75" x14ac:dyDescent="0.35">
      <c r="A220" s="440"/>
      <c r="B220" s="443"/>
      <c r="C220" s="242" t="s">
        <v>7</v>
      </c>
      <c r="D220" s="238" t="s">
        <v>92</v>
      </c>
      <c r="E220" s="242" t="s">
        <v>27</v>
      </c>
      <c r="F220" s="242">
        <v>95</v>
      </c>
      <c r="G220" s="242">
        <v>95</v>
      </c>
      <c r="H220" s="248">
        <v>100</v>
      </c>
      <c r="I220" s="245"/>
      <c r="J220" s="245" t="s">
        <v>7</v>
      </c>
      <c r="K220" s="249" t="s">
        <v>391</v>
      </c>
      <c r="L220" s="245" t="s">
        <v>40</v>
      </c>
      <c r="M220" s="245">
        <v>53</v>
      </c>
      <c r="N220" s="245">
        <v>51</v>
      </c>
      <c r="O220" s="248">
        <f t="shared" ref="O220:O225" si="49">N220/M220*100</f>
        <v>96.226415094339629</v>
      </c>
      <c r="P220" s="246"/>
      <c r="Q220" s="247"/>
      <c r="R220" s="250"/>
      <c r="S220" s="265"/>
    </row>
    <row r="221" spans="1:20" ht="69.75" x14ac:dyDescent="0.35">
      <c r="A221" s="440"/>
      <c r="B221" s="443"/>
      <c r="C221" s="242"/>
      <c r="D221" s="238"/>
      <c r="E221" s="242"/>
      <c r="F221" s="242"/>
      <c r="G221" s="242"/>
      <c r="H221" s="248"/>
      <c r="I221" s="245"/>
      <c r="J221" s="245" t="s">
        <v>8</v>
      </c>
      <c r="K221" s="249" t="s">
        <v>385</v>
      </c>
      <c r="L221" s="245" t="s">
        <v>40</v>
      </c>
      <c r="M221" s="245">
        <v>260</v>
      </c>
      <c r="N221" s="245">
        <v>247</v>
      </c>
      <c r="O221" s="248">
        <f t="shared" si="49"/>
        <v>95</v>
      </c>
      <c r="P221" s="246"/>
      <c r="Q221" s="247"/>
      <c r="R221" s="250"/>
      <c r="S221" s="265"/>
    </row>
    <row r="222" spans="1:20" ht="46.5" x14ac:dyDescent="0.35">
      <c r="A222" s="440"/>
      <c r="B222" s="443"/>
      <c r="C222" s="242"/>
      <c r="D222" s="238"/>
      <c r="E222" s="242"/>
      <c r="F222" s="242"/>
      <c r="G222" s="242"/>
      <c r="H222" s="248"/>
      <c r="I222" s="245"/>
      <c r="J222" s="245" t="s">
        <v>9</v>
      </c>
      <c r="K222" s="249" t="s">
        <v>578</v>
      </c>
      <c r="L222" s="245" t="s">
        <v>40</v>
      </c>
      <c r="M222" s="245">
        <v>1</v>
      </c>
      <c r="N222" s="245">
        <v>1</v>
      </c>
      <c r="O222" s="248">
        <f t="shared" si="49"/>
        <v>100</v>
      </c>
      <c r="P222" s="246"/>
      <c r="Q222" s="247"/>
      <c r="R222" s="250"/>
      <c r="S222" s="265"/>
    </row>
    <row r="223" spans="1:20" ht="46.5" x14ac:dyDescent="0.35">
      <c r="A223" s="440"/>
      <c r="B223" s="443"/>
      <c r="C223" s="242"/>
      <c r="D223" s="238"/>
      <c r="E223" s="242"/>
      <c r="F223" s="242"/>
      <c r="G223" s="242"/>
      <c r="H223" s="248"/>
      <c r="I223" s="245"/>
      <c r="J223" s="245" t="s">
        <v>10</v>
      </c>
      <c r="K223" s="249" t="s">
        <v>390</v>
      </c>
      <c r="L223" s="245" t="s">
        <v>40</v>
      </c>
      <c r="M223" s="245">
        <v>1</v>
      </c>
      <c r="N223" s="245">
        <v>1</v>
      </c>
      <c r="O223" s="248">
        <f t="shared" si="49"/>
        <v>100</v>
      </c>
      <c r="P223" s="246"/>
      <c r="Q223" s="247"/>
      <c r="R223" s="250"/>
      <c r="S223" s="265"/>
    </row>
    <row r="224" spans="1:20" ht="51" customHeight="1" x14ac:dyDescent="0.35">
      <c r="A224" s="440"/>
      <c r="B224" s="443"/>
      <c r="C224" s="237" t="s">
        <v>13</v>
      </c>
      <c r="D224" s="240" t="s">
        <v>94</v>
      </c>
      <c r="E224" s="242"/>
      <c r="F224" s="242"/>
      <c r="G224" s="242"/>
      <c r="H224" s="243">
        <f>(H225+H226)/2</f>
        <v>100</v>
      </c>
      <c r="I224" s="243">
        <f>H224</f>
        <v>100</v>
      </c>
      <c r="J224" s="237" t="s">
        <v>13</v>
      </c>
      <c r="K224" s="240" t="s">
        <v>94</v>
      </c>
      <c r="L224" s="245"/>
      <c r="M224" s="251"/>
      <c r="N224" s="251"/>
      <c r="O224" s="243">
        <f>(O225+O226+O227)/2</f>
        <v>97.603833865814693</v>
      </c>
      <c r="P224" s="246">
        <f>O224</f>
        <v>97.603833865814693</v>
      </c>
      <c r="Q224" s="247">
        <f>(I224+P224)/2</f>
        <v>98.801916932907346</v>
      </c>
      <c r="R224" s="245"/>
      <c r="S224" s="265"/>
    </row>
    <row r="225" spans="1:20" ht="69.75" x14ac:dyDescent="0.35">
      <c r="A225" s="440"/>
      <c r="B225" s="443"/>
      <c r="C225" s="242" t="s">
        <v>14</v>
      </c>
      <c r="D225" s="238" t="s">
        <v>92</v>
      </c>
      <c r="E225" s="242" t="s">
        <v>27</v>
      </c>
      <c r="F225" s="242">
        <v>95</v>
      </c>
      <c r="G225" s="242">
        <v>95</v>
      </c>
      <c r="H225" s="248">
        <v>100</v>
      </c>
      <c r="I225" s="245"/>
      <c r="J225" s="252" t="s">
        <v>14</v>
      </c>
      <c r="K225" s="249" t="s">
        <v>398</v>
      </c>
      <c r="L225" s="245" t="s">
        <v>40</v>
      </c>
      <c r="M225" s="245">
        <v>313</v>
      </c>
      <c r="N225" s="245">
        <v>298</v>
      </c>
      <c r="O225" s="248">
        <f t="shared" si="49"/>
        <v>95.2076677316294</v>
      </c>
      <c r="P225" s="246"/>
      <c r="Q225" s="247"/>
      <c r="R225" s="250"/>
      <c r="S225" s="265"/>
    </row>
    <row r="226" spans="1:20" ht="69.75" x14ac:dyDescent="0.35">
      <c r="A226" s="440"/>
      <c r="B226" s="443"/>
      <c r="C226" s="242" t="s">
        <v>15</v>
      </c>
      <c r="D226" s="238" t="s">
        <v>95</v>
      </c>
      <c r="E226" s="242" t="s">
        <v>96</v>
      </c>
      <c r="F226" s="242">
        <v>35</v>
      </c>
      <c r="G226" s="242">
        <v>21.6</v>
      </c>
      <c r="H226" s="248">
        <v>100</v>
      </c>
      <c r="I226" s="245"/>
      <c r="J226" s="252" t="s">
        <v>15</v>
      </c>
      <c r="K226" s="249" t="s">
        <v>387</v>
      </c>
      <c r="L226" s="245" t="s">
        <v>40</v>
      </c>
      <c r="M226" s="245"/>
      <c r="N226" s="245"/>
      <c r="O226" s="248"/>
      <c r="P226" s="246"/>
      <c r="Q226" s="247"/>
      <c r="R226" s="250"/>
      <c r="S226" s="265"/>
    </row>
    <row r="227" spans="1:20" x14ac:dyDescent="0.35">
      <c r="A227" s="440"/>
      <c r="B227" s="443"/>
      <c r="C227" s="242"/>
      <c r="D227" s="238"/>
      <c r="E227" s="242"/>
      <c r="F227" s="242"/>
      <c r="G227" s="242"/>
      <c r="H227" s="248"/>
      <c r="I227" s="245"/>
      <c r="J227" s="252" t="s">
        <v>41</v>
      </c>
      <c r="K227" s="249" t="s">
        <v>388</v>
      </c>
      <c r="L227" s="245" t="s">
        <v>40</v>
      </c>
      <c r="M227" s="245">
        <v>2</v>
      </c>
      <c r="N227" s="245">
        <v>2</v>
      </c>
      <c r="O227" s="248">
        <f t="shared" ref="O227" si="50">N227/M227*100</f>
        <v>100</v>
      </c>
      <c r="P227" s="246"/>
      <c r="Q227" s="247"/>
      <c r="R227" s="250"/>
      <c r="S227" s="265"/>
    </row>
    <row r="228" spans="1:20" s="264" customFormat="1" ht="39" customHeight="1" x14ac:dyDescent="0.35">
      <c r="A228" s="441"/>
      <c r="B228" s="444"/>
      <c r="C228" s="257"/>
      <c r="D228" s="258" t="s">
        <v>6</v>
      </c>
      <c r="E228" s="257"/>
      <c r="F228" s="259"/>
      <c r="G228" s="259"/>
      <c r="H228" s="260">
        <f>(H224+H219)/2</f>
        <v>100</v>
      </c>
      <c r="I228" s="260">
        <f>H228</f>
        <v>100</v>
      </c>
      <c r="J228" s="261"/>
      <c r="K228" s="258" t="s">
        <v>6</v>
      </c>
      <c r="L228" s="259"/>
      <c r="M228" s="262"/>
      <c r="N228" s="262"/>
      <c r="O228" s="260">
        <f>(O224+O219)/2</f>
        <v>96.608520706492257</v>
      </c>
      <c r="P228" s="260">
        <f>O228</f>
        <v>96.608520706492257</v>
      </c>
      <c r="Q228" s="260">
        <f>(I228+P228)/2</f>
        <v>98.304260353246121</v>
      </c>
      <c r="R228" s="257" t="s">
        <v>490</v>
      </c>
      <c r="S228" s="265"/>
      <c r="T228" s="263"/>
    </row>
    <row r="229" spans="1:20" ht="71.25" customHeight="1" x14ac:dyDescent="0.35">
      <c r="A229" s="439">
        <v>23</v>
      </c>
      <c r="B229" s="442" t="s">
        <v>119</v>
      </c>
      <c r="C229" s="237" t="s">
        <v>12</v>
      </c>
      <c r="D229" s="240" t="s">
        <v>91</v>
      </c>
      <c r="E229" s="237"/>
      <c r="F229" s="237"/>
      <c r="G229" s="237"/>
      <c r="H229" s="243">
        <f>H230</f>
        <v>100</v>
      </c>
      <c r="I229" s="243">
        <f>H229</f>
        <v>100</v>
      </c>
      <c r="J229" s="244" t="s">
        <v>12</v>
      </c>
      <c r="K229" s="240" t="s">
        <v>91</v>
      </c>
      <c r="L229" s="245"/>
      <c r="M229" s="245"/>
      <c r="N229" s="245"/>
      <c r="O229" s="243">
        <f>(O230+O231+O232)/3</f>
        <v>97.905046480743692</v>
      </c>
      <c r="P229" s="246">
        <f>O229</f>
        <v>97.905046480743692</v>
      </c>
      <c r="Q229" s="247">
        <f>(I229+P229)/2</f>
        <v>98.952523240371846</v>
      </c>
      <c r="R229" s="242"/>
      <c r="S229" s="265"/>
    </row>
    <row r="230" spans="1:20" ht="32.25" customHeight="1" x14ac:dyDescent="0.35">
      <c r="A230" s="440"/>
      <c r="B230" s="443"/>
      <c r="C230" s="242" t="s">
        <v>7</v>
      </c>
      <c r="D230" s="238" t="s">
        <v>92</v>
      </c>
      <c r="E230" s="242" t="s">
        <v>27</v>
      </c>
      <c r="F230" s="242">
        <v>95</v>
      </c>
      <c r="G230" s="242">
        <v>96</v>
      </c>
      <c r="H230" s="248">
        <v>100</v>
      </c>
      <c r="I230" s="245"/>
      <c r="J230" s="245" t="s">
        <v>7</v>
      </c>
      <c r="K230" s="249" t="s">
        <v>391</v>
      </c>
      <c r="L230" s="245" t="s">
        <v>40</v>
      </c>
      <c r="M230" s="245">
        <v>80</v>
      </c>
      <c r="N230" s="245">
        <v>78</v>
      </c>
      <c r="O230" s="248">
        <f t="shared" ref="O230:O232" si="51">N230/M230*100</f>
        <v>97.5</v>
      </c>
      <c r="P230" s="246"/>
      <c r="Q230" s="247"/>
      <c r="R230" s="250"/>
      <c r="S230" s="265"/>
    </row>
    <row r="231" spans="1:20" ht="64.5" customHeight="1" x14ac:dyDescent="0.35">
      <c r="A231" s="440"/>
      <c r="B231" s="443"/>
      <c r="C231" s="242"/>
      <c r="D231" s="238"/>
      <c r="E231" s="242"/>
      <c r="F231" s="242"/>
      <c r="G231" s="242"/>
      <c r="H231" s="248"/>
      <c r="I231" s="245"/>
      <c r="J231" s="245" t="s">
        <v>8</v>
      </c>
      <c r="K231" s="249" t="s">
        <v>385</v>
      </c>
      <c r="L231" s="245" t="s">
        <v>40</v>
      </c>
      <c r="M231" s="245">
        <v>502</v>
      </c>
      <c r="N231" s="245">
        <v>483</v>
      </c>
      <c r="O231" s="248">
        <f t="shared" si="51"/>
        <v>96.215139442231077</v>
      </c>
      <c r="P231" s="246"/>
      <c r="Q231" s="247"/>
      <c r="R231" s="250"/>
      <c r="S231" s="265"/>
    </row>
    <row r="232" spans="1:20" ht="73.5" customHeight="1" x14ac:dyDescent="0.35">
      <c r="A232" s="440"/>
      <c r="B232" s="443"/>
      <c r="C232" s="242"/>
      <c r="D232" s="238"/>
      <c r="E232" s="242"/>
      <c r="F232" s="242"/>
      <c r="G232" s="242"/>
      <c r="H232" s="248"/>
      <c r="I232" s="245"/>
      <c r="J232" s="245" t="s">
        <v>9</v>
      </c>
      <c r="K232" s="249" t="s">
        <v>390</v>
      </c>
      <c r="L232" s="245" t="s">
        <v>40</v>
      </c>
      <c r="M232" s="245">
        <v>24</v>
      </c>
      <c r="N232" s="245">
        <v>24</v>
      </c>
      <c r="O232" s="248">
        <f t="shared" si="51"/>
        <v>100</v>
      </c>
      <c r="P232" s="246"/>
      <c r="Q232" s="247"/>
      <c r="R232" s="250"/>
      <c r="S232" s="265"/>
    </row>
    <row r="233" spans="1:20" ht="42" customHeight="1" x14ac:dyDescent="0.35">
      <c r="A233" s="440"/>
      <c r="B233" s="443"/>
      <c r="C233" s="237" t="s">
        <v>13</v>
      </c>
      <c r="D233" s="240" t="s">
        <v>94</v>
      </c>
      <c r="E233" s="242"/>
      <c r="F233" s="242"/>
      <c r="G233" s="242"/>
      <c r="H233" s="243">
        <f>(H234+H235)/2</f>
        <v>100</v>
      </c>
      <c r="I233" s="243">
        <f>H233</f>
        <v>100</v>
      </c>
      <c r="J233" s="237" t="s">
        <v>13</v>
      </c>
      <c r="K233" s="240" t="s">
        <v>94</v>
      </c>
      <c r="L233" s="245"/>
      <c r="M233" s="251"/>
      <c r="N233" s="251"/>
      <c r="O233" s="243">
        <f>(O234+O235+O236)/3</f>
        <v>98.833333333333329</v>
      </c>
      <c r="P233" s="246">
        <f>O233</f>
        <v>98.833333333333329</v>
      </c>
      <c r="Q233" s="247">
        <f>(I233+P233)/2</f>
        <v>99.416666666666657</v>
      </c>
      <c r="R233" s="242"/>
      <c r="S233" s="265"/>
    </row>
    <row r="234" spans="1:20" ht="69.75" x14ac:dyDescent="0.35">
      <c r="A234" s="440"/>
      <c r="B234" s="443"/>
      <c r="C234" s="242" t="s">
        <v>14</v>
      </c>
      <c r="D234" s="238" t="s">
        <v>92</v>
      </c>
      <c r="E234" s="242" t="s">
        <v>27</v>
      </c>
      <c r="F234" s="242">
        <v>95</v>
      </c>
      <c r="G234" s="242">
        <v>99</v>
      </c>
      <c r="H234" s="248">
        <v>100</v>
      </c>
      <c r="I234" s="245"/>
      <c r="J234" s="252" t="s">
        <v>14</v>
      </c>
      <c r="K234" s="249" t="s">
        <v>398</v>
      </c>
      <c r="L234" s="245" t="s">
        <v>40</v>
      </c>
      <c r="M234" s="245">
        <v>600</v>
      </c>
      <c r="N234" s="245">
        <v>579</v>
      </c>
      <c r="O234" s="248">
        <f t="shared" ref="O234:O236" si="52">N234/M234*100</f>
        <v>96.5</v>
      </c>
      <c r="P234" s="246"/>
      <c r="Q234" s="247"/>
      <c r="R234" s="250"/>
      <c r="S234" s="265"/>
    </row>
    <row r="235" spans="1:20" ht="69.75" x14ac:dyDescent="0.35">
      <c r="A235" s="440"/>
      <c r="B235" s="443"/>
      <c r="C235" s="242" t="s">
        <v>15</v>
      </c>
      <c r="D235" s="238" t="s">
        <v>95</v>
      </c>
      <c r="E235" s="242" t="s">
        <v>96</v>
      </c>
      <c r="F235" s="242">
        <v>35</v>
      </c>
      <c r="G235" s="242">
        <v>22.9</v>
      </c>
      <c r="H235" s="248">
        <v>100</v>
      </c>
      <c r="I235" s="245"/>
      <c r="J235" s="252" t="s">
        <v>15</v>
      </c>
      <c r="K235" s="249" t="s">
        <v>387</v>
      </c>
      <c r="L235" s="245" t="s">
        <v>40</v>
      </c>
      <c r="M235" s="245">
        <v>2</v>
      </c>
      <c r="N235" s="245">
        <v>2</v>
      </c>
      <c r="O235" s="248">
        <f t="shared" si="52"/>
        <v>100</v>
      </c>
      <c r="P235" s="246"/>
      <c r="Q235" s="247"/>
      <c r="R235" s="250"/>
      <c r="S235" s="265"/>
    </row>
    <row r="236" spans="1:20" x14ac:dyDescent="0.35">
      <c r="A236" s="440"/>
      <c r="B236" s="443"/>
      <c r="C236" s="242"/>
      <c r="D236" s="238"/>
      <c r="E236" s="242"/>
      <c r="F236" s="242"/>
      <c r="G236" s="242"/>
      <c r="H236" s="248"/>
      <c r="I236" s="245"/>
      <c r="J236" s="252" t="s">
        <v>41</v>
      </c>
      <c r="K236" s="249" t="s">
        <v>388</v>
      </c>
      <c r="L236" s="245" t="s">
        <v>40</v>
      </c>
      <c r="M236" s="245">
        <v>4</v>
      </c>
      <c r="N236" s="245">
        <v>4</v>
      </c>
      <c r="O236" s="248">
        <f t="shared" si="52"/>
        <v>100</v>
      </c>
      <c r="P236" s="246"/>
      <c r="Q236" s="247"/>
      <c r="R236" s="250"/>
      <c r="S236" s="265"/>
    </row>
    <row r="237" spans="1:20" s="264" customFormat="1" ht="59.25" customHeight="1" x14ac:dyDescent="0.35">
      <c r="A237" s="441"/>
      <c r="B237" s="444"/>
      <c r="C237" s="257"/>
      <c r="D237" s="258" t="s">
        <v>6</v>
      </c>
      <c r="E237" s="257"/>
      <c r="F237" s="259"/>
      <c r="G237" s="259"/>
      <c r="H237" s="260">
        <f>(H233+H229)/2</f>
        <v>100</v>
      </c>
      <c r="I237" s="260">
        <f>H237</f>
        <v>100</v>
      </c>
      <c r="J237" s="261"/>
      <c r="K237" s="258" t="s">
        <v>6</v>
      </c>
      <c r="L237" s="259"/>
      <c r="M237" s="262"/>
      <c r="N237" s="262"/>
      <c r="O237" s="260">
        <f>(O233+O229)/2</f>
        <v>98.369189907038503</v>
      </c>
      <c r="P237" s="260">
        <f>O237</f>
        <v>98.369189907038503</v>
      </c>
      <c r="Q237" s="260">
        <f>(I237+P237)/2</f>
        <v>99.184594953519252</v>
      </c>
      <c r="R237" s="257" t="s">
        <v>490</v>
      </c>
      <c r="S237" s="265"/>
      <c r="T237" s="263"/>
    </row>
    <row r="238" spans="1:20" ht="69" customHeight="1" x14ac:dyDescent="0.35">
      <c r="A238" s="439">
        <v>24</v>
      </c>
      <c r="B238" s="442" t="s">
        <v>120</v>
      </c>
      <c r="C238" s="237" t="s">
        <v>12</v>
      </c>
      <c r="D238" s="240" t="s">
        <v>91</v>
      </c>
      <c r="E238" s="237"/>
      <c r="F238" s="237"/>
      <c r="G238" s="237"/>
      <c r="H238" s="243">
        <f>H239</f>
        <v>100</v>
      </c>
      <c r="I238" s="243">
        <f>H238</f>
        <v>100</v>
      </c>
      <c r="J238" s="244" t="s">
        <v>12</v>
      </c>
      <c r="K238" s="240" t="s">
        <v>91</v>
      </c>
      <c r="L238" s="245"/>
      <c r="M238" s="245"/>
      <c r="N238" s="245"/>
      <c r="O238" s="243">
        <f>(O239+O240+O241)/3</f>
        <v>96.25763125763126</v>
      </c>
      <c r="P238" s="246">
        <f>O238</f>
        <v>96.25763125763126</v>
      </c>
      <c r="Q238" s="247">
        <f>(I238+P238)/2</f>
        <v>98.12881562881563</v>
      </c>
      <c r="R238" s="242"/>
      <c r="S238" s="265"/>
    </row>
    <row r="239" spans="1:20" ht="69.75" x14ac:dyDescent="0.35">
      <c r="A239" s="440"/>
      <c r="B239" s="443"/>
      <c r="C239" s="242" t="s">
        <v>7</v>
      </c>
      <c r="D239" s="238" t="s">
        <v>92</v>
      </c>
      <c r="E239" s="242" t="s">
        <v>27</v>
      </c>
      <c r="F239" s="242">
        <v>95</v>
      </c>
      <c r="G239" s="242">
        <v>97</v>
      </c>
      <c r="H239" s="248">
        <v>100</v>
      </c>
      <c r="I239" s="245"/>
      <c r="J239" s="245" t="s">
        <v>7</v>
      </c>
      <c r="K239" s="249" t="s">
        <v>391</v>
      </c>
      <c r="L239" s="245" t="s">
        <v>40</v>
      </c>
      <c r="M239" s="245">
        <v>52</v>
      </c>
      <c r="N239" s="245">
        <v>50</v>
      </c>
      <c r="O239" s="248">
        <f t="shared" ref="O239:O241" si="53">N239/M239*100</f>
        <v>96.15384615384616</v>
      </c>
      <c r="P239" s="246"/>
      <c r="Q239" s="247"/>
      <c r="R239" s="250"/>
      <c r="S239" s="265"/>
    </row>
    <row r="240" spans="1:20" ht="69.75" x14ac:dyDescent="0.35">
      <c r="A240" s="440"/>
      <c r="B240" s="443"/>
      <c r="C240" s="242"/>
      <c r="D240" s="238"/>
      <c r="E240" s="242"/>
      <c r="F240" s="242"/>
      <c r="G240" s="242"/>
      <c r="H240" s="248"/>
      <c r="I240" s="245"/>
      <c r="J240" s="245" t="s">
        <v>8</v>
      </c>
      <c r="K240" s="249" t="s">
        <v>385</v>
      </c>
      <c r="L240" s="245" t="s">
        <v>40</v>
      </c>
      <c r="M240" s="245">
        <v>210</v>
      </c>
      <c r="N240" s="245">
        <v>205</v>
      </c>
      <c r="O240" s="248">
        <f t="shared" si="53"/>
        <v>97.61904761904762</v>
      </c>
      <c r="P240" s="246"/>
      <c r="Q240" s="247"/>
      <c r="R240" s="250"/>
      <c r="S240" s="265"/>
    </row>
    <row r="241" spans="1:20" ht="34.5" customHeight="1" x14ac:dyDescent="0.35">
      <c r="A241" s="440"/>
      <c r="B241" s="443"/>
      <c r="C241" s="242"/>
      <c r="D241" s="238"/>
      <c r="E241" s="242"/>
      <c r="F241" s="242"/>
      <c r="G241" s="242"/>
      <c r="H241" s="248"/>
      <c r="I241" s="245"/>
      <c r="J241" s="245" t="s">
        <v>9</v>
      </c>
      <c r="K241" s="249" t="s">
        <v>390</v>
      </c>
      <c r="L241" s="245" t="s">
        <v>40</v>
      </c>
      <c r="M241" s="245">
        <v>20</v>
      </c>
      <c r="N241" s="245">
        <v>19</v>
      </c>
      <c r="O241" s="248">
        <f t="shared" si="53"/>
        <v>95</v>
      </c>
      <c r="P241" s="246"/>
      <c r="Q241" s="247"/>
      <c r="R241" s="250"/>
      <c r="S241" s="266"/>
    </row>
    <row r="242" spans="1:20" ht="39.75" customHeight="1" x14ac:dyDescent="0.35">
      <c r="A242" s="440"/>
      <c r="B242" s="443"/>
      <c r="C242" s="237" t="s">
        <v>13</v>
      </c>
      <c r="D242" s="240" t="s">
        <v>94</v>
      </c>
      <c r="E242" s="242"/>
      <c r="F242" s="242"/>
      <c r="G242" s="242"/>
      <c r="H242" s="243">
        <f>(H243+H244)/2</f>
        <v>100</v>
      </c>
      <c r="I242" s="243">
        <f>H242</f>
        <v>100</v>
      </c>
      <c r="J242" s="237" t="s">
        <v>13</v>
      </c>
      <c r="K242" s="240" t="s">
        <v>94</v>
      </c>
      <c r="L242" s="245"/>
      <c r="M242" s="251"/>
      <c r="N242" s="251"/>
      <c r="O242" s="243">
        <f>(O243+O244+O245)/3</f>
        <v>98.656898656898647</v>
      </c>
      <c r="P242" s="246">
        <f>O242</f>
        <v>98.656898656898647</v>
      </c>
      <c r="Q242" s="247">
        <f>(I242+P242)/2</f>
        <v>99.328449328449324</v>
      </c>
      <c r="R242" s="242"/>
      <c r="S242" s="265"/>
    </row>
    <row r="243" spans="1:20" ht="69.75" x14ac:dyDescent="0.35">
      <c r="A243" s="440"/>
      <c r="B243" s="443"/>
      <c r="C243" s="242" t="s">
        <v>14</v>
      </c>
      <c r="D243" s="238" t="s">
        <v>92</v>
      </c>
      <c r="E243" s="242" t="s">
        <v>27</v>
      </c>
      <c r="F243" s="242">
        <v>95</v>
      </c>
      <c r="G243" s="242">
        <v>97</v>
      </c>
      <c r="H243" s="248">
        <v>100</v>
      </c>
      <c r="I243" s="245"/>
      <c r="J243" s="252" t="s">
        <v>14</v>
      </c>
      <c r="K243" s="249" t="s">
        <v>398</v>
      </c>
      <c r="L243" s="245" t="s">
        <v>40</v>
      </c>
      <c r="M243" s="245">
        <v>273</v>
      </c>
      <c r="N243" s="245">
        <v>262</v>
      </c>
      <c r="O243" s="248">
        <f t="shared" ref="O243:O245" si="54">N243/M243*100</f>
        <v>95.970695970695971</v>
      </c>
      <c r="P243" s="246"/>
      <c r="Q243" s="247"/>
      <c r="R243" s="250"/>
      <c r="S243" s="265"/>
    </row>
    <row r="244" spans="1:20" ht="69.75" x14ac:dyDescent="0.35">
      <c r="A244" s="440"/>
      <c r="B244" s="443"/>
      <c r="C244" s="242" t="s">
        <v>15</v>
      </c>
      <c r="D244" s="238" t="s">
        <v>95</v>
      </c>
      <c r="E244" s="242" t="s">
        <v>96</v>
      </c>
      <c r="F244" s="242">
        <v>35</v>
      </c>
      <c r="G244" s="242">
        <v>17.899999999999999</v>
      </c>
      <c r="H244" s="248">
        <v>100</v>
      </c>
      <c r="I244" s="245"/>
      <c r="J244" s="252" t="s">
        <v>15</v>
      </c>
      <c r="K244" s="249" t="s">
        <v>387</v>
      </c>
      <c r="L244" s="245" t="s">
        <v>40</v>
      </c>
      <c r="M244" s="245">
        <v>2</v>
      </c>
      <c r="N244" s="245">
        <v>2</v>
      </c>
      <c r="O244" s="248">
        <f t="shared" si="54"/>
        <v>100</v>
      </c>
      <c r="P244" s="246"/>
      <c r="Q244" s="247"/>
      <c r="R244" s="250"/>
      <c r="S244" s="265"/>
    </row>
    <row r="245" spans="1:20" x14ac:dyDescent="0.35">
      <c r="A245" s="440"/>
      <c r="B245" s="443"/>
      <c r="C245" s="242"/>
      <c r="D245" s="238"/>
      <c r="E245" s="242"/>
      <c r="F245" s="242"/>
      <c r="G245" s="242"/>
      <c r="H245" s="248"/>
      <c r="I245" s="245"/>
      <c r="J245" s="252" t="s">
        <v>41</v>
      </c>
      <c r="K245" s="249" t="s">
        <v>388</v>
      </c>
      <c r="L245" s="245" t="s">
        <v>40</v>
      </c>
      <c r="M245" s="245">
        <v>7</v>
      </c>
      <c r="N245" s="245">
        <v>7</v>
      </c>
      <c r="O245" s="248">
        <f t="shared" si="54"/>
        <v>100</v>
      </c>
      <c r="P245" s="246"/>
      <c r="Q245" s="247"/>
      <c r="R245" s="250"/>
      <c r="S245" s="265"/>
    </row>
    <row r="246" spans="1:20" s="264" customFormat="1" ht="40.5" customHeight="1" x14ac:dyDescent="0.35">
      <c r="A246" s="441"/>
      <c r="B246" s="444"/>
      <c r="C246" s="257"/>
      <c r="D246" s="258" t="s">
        <v>6</v>
      </c>
      <c r="E246" s="257"/>
      <c r="F246" s="259"/>
      <c r="G246" s="259"/>
      <c r="H246" s="260">
        <f>(H242+H238)/2</f>
        <v>100</v>
      </c>
      <c r="I246" s="260">
        <f>H246</f>
        <v>100</v>
      </c>
      <c r="J246" s="261"/>
      <c r="K246" s="258" t="s">
        <v>6</v>
      </c>
      <c r="L246" s="259"/>
      <c r="M246" s="262"/>
      <c r="N246" s="262"/>
      <c r="O246" s="260">
        <f>(O242+O238)/2</f>
        <v>97.457264957264954</v>
      </c>
      <c r="P246" s="260">
        <f>O246</f>
        <v>97.457264957264954</v>
      </c>
      <c r="Q246" s="260">
        <f>(I246+P246)/2</f>
        <v>98.728632478632477</v>
      </c>
      <c r="R246" s="257" t="s">
        <v>490</v>
      </c>
      <c r="S246" s="265"/>
      <c r="T246" s="263"/>
    </row>
    <row r="247" spans="1:20" ht="70.5" customHeight="1" x14ac:dyDescent="0.35">
      <c r="A247" s="439">
        <v>25</v>
      </c>
      <c r="B247" s="442" t="s">
        <v>121</v>
      </c>
      <c r="C247" s="237" t="s">
        <v>12</v>
      </c>
      <c r="D247" s="240" t="s">
        <v>91</v>
      </c>
      <c r="E247" s="237"/>
      <c r="F247" s="237"/>
      <c r="G247" s="237"/>
      <c r="H247" s="243">
        <f>H248</f>
        <v>100</v>
      </c>
      <c r="I247" s="243">
        <f>H247</f>
        <v>100</v>
      </c>
      <c r="J247" s="244" t="s">
        <v>12</v>
      </c>
      <c r="K247" s="240" t="s">
        <v>91</v>
      </c>
      <c r="L247" s="245"/>
      <c r="M247" s="245"/>
      <c r="N247" s="245"/>
      <c r="O247" s="243">
        <f>(O248+O249+O250)/3</f>
        <v>97.288065843621396</v>
      </c>
      <c r="P247" s="246">
        <f>O247</f>
        <v>97.288065843621396</v>
      </c>
      <c r="Q247" s="247">
        <f>(I247+P247)/2</f>
        <v>98.644032921810691</v>
      </c>
      <c r="R247" s="242"/>
      <c r="S247" s="265"/>
    </row>
    <row r="248" spans="1:20" ht="34.5" customHeight="1" x14ac:dyDescent="0.35">
      <c r="A248" s="440"/>
      <c r="B248" s="443"/>
      <c r="C248" s="242" t="s">
        <v>7</v>
      </c>
      <c r="D248" s="238" t="s">
        <v>92</v>
      </c>
      <c r="E248" s="242" t="s">
        <v>27</v>
      </c>
      <c r="F248" s="242">
        <v>95</v>
      </c>
      <c r="G248" s="242">
        <v>99</v>
      </c>
      <c r="H248" s="248">
        <v>100</v>
      </c>
      <c r="I248" s="245"/>
      <c r="J248" s="245" t="s">
        <v>7</v>
      </c>
      <c r="K248" s="249" t="s">
        <v>391</v>
      </c>
      <c r="L248" s="245" t="s">
        <v>40</v>
      </c>
      <c r="M248" s="245">
        <v>81</v>
      </c>
      <c r="N248" s="245">
        <v>79</v>
      </c>
      <c r="O248" s="248">
        <f t="shared" ref="O248:O250" si="55">N248/M248*100</f>
        <v>97.53086419753086</v>
      </c>
      <c r="P248" s="246"/>
      <c r="Q248" s="247"/>
      <c r="R248" s="250"/>
      <c r="S248" s="265"/>
    </row>
    <row r="249" spans="1:20" ht="34.5" customHeight="1" x14ac:dyDescent="0.35">
      <c r="A249" s="440"/>
      <c r="B249" s="443"/>
      <c r="C249" s="242"/>
      <c r="D249" s="238"/>
      <c r="E249" s="242"/>
      <c r="F249" s="242"/>
      <c r="G249" s="242"/>
      <c r="H249" s="248"/>
      <c r="I249" s="245"/>
      <c r="J249" s="245" t="s">
        <v>8</v>
      </c>
      <c r="K249" s="249" t="s">
        <v>385</v>
      </c>
      <c r="L249" s="245" t="s">
        <v>40</v>
      </c>
      <c r="M249" s="245">
        <v>180</v>
      </c>
      <c r="N249" s="245">
        <v>177</v>
      </c>
      <c r="O249" s="248">
        <f t="shared" si="55"/>
        <v>98.333333333333329</v>
      </c>
      <c r="P249" s="246"/>
      <c r="Q249" s="247"/>
      <c r="R249" s="250"/>
      <c r="S249" s="265"/>
    </row>
    <row r="250" spans="1:20" ht="66.75" customHeight="1" x14ac:dyDescent="0.35">
      <c r="A250" s="440"/>
      <c r="B250" s="443"/>
      <c r="C250" s="242"/>
      <c r="D250" s="238"/>
      <c r="E250" s="242"/>
      <c r="F250" s="242"/>
      <c r="G250" s="242"/>
      <c r="H250" s="248"/>
      <c r="I250" s="245"/>
      <c r="J250" s="245" t="s">
        <v>9</v>
      </c>
      <c r="K250" s="249" t="s">
        <v>390</v>
      </c>
      <c r="L250" s="245" t="s">
        <v>40</v>
      </c>
      <c r="M250" s="245">
        <v>25</v>
      </c>
      <c r="N250" s="245">
        <v>24</v>
      </c>
      <c r="O250" s="248">
        <f t="shared" si="55"/>
        <v>96</v>
      </c>
      <c r="P250" s="246"/>
      <c r="Q250" s="247"/>
      <c r="R250" s="250"/>
      <c r="S250" s="265"/>
    </row>
    <row r="251" spans="1:20" ht="45.75" customHeight="1" x14ac:dyDescent="0.35">
      <c r="A251" s="440"/>
      <c r="B251" s="443"/>
      <c r="C251" s="237" t="s">
        <v>13</v>
      </c>
      <c r="D251" s="240" t="s">
        <v>94</v>
      </c>
      <c r="E251" s="242"/>
      <c r="F251" s="242"/>
      <c r="G251" s="242"/>
      <c r="H251" s="243">
        <f>(H252+H253)/2</f>
        <v>100</v>
      </c>
      <c r="I251" s="243">
        <f>H251</f>
        <v>100</v>
      </c>
      <c r="J251" s="237" t="s">
        <v>13</v>
      </c>
      <c r="K251" s="240" t="s">
        <v>94</v>
      </c>
      <c r="L251" s="245"/>
      <c r="M251" s="251"/>
      <c r="N251" s="251"/>
      <c r="O251" s="243">
        <f>(O252+O253+O254)/2</f>
        <v>98.943661971830977</v>
      </c>
      <c r="P251" s="246">
        <f>O251</f>
        <v>98.943661971830977</v>
      </c>
      <c r="Q251" s="247">
        <f>(I251+P251)/2</f>
        <v>99.471830985915489</v>
      </c>
      <c r="R251" s="242"/>
      <c r="S251" s="265"/>
    </row>
    <row r="252" spans="1:20" ht="69.75" x14ac:dyDescent="0.35">
      <c r="A252" s="440"/>
      <c r="B252" s="443"/>
      <c r="C252" s="242" t="s">
        <v>14</v>
      </c>
      <c r="D252" s="238" t="s">
        <v>92</v>
      </c>
      <c r="E252" s="242" t="s">
        <v>27</v>
      </c>
      <c r="F252" s="242">
        <v>95</v>
      </c>
      <c r="G252" s="242">
        <v>99</v>
      </c>
      <c r="H252" s="248">
        <v>100</v>
      </c>
      <c r="I252" s="245"/>
      <c r="J252" s="252" t="s">
        <v>14</v>
      </c>
      <c r="K252" s="249" t="s">
        <v>398</v>
      </c>
      <c r="L252" s="245" t="s">
        <v>40</v>
      </c>
      <c r="M252" s="245">
        <v>284</v>
      </c>
      <c r="N252" s="245">
        <v>278</v>
      </c>
      <c r="O252" s="248">
        <f t="shared" ref="O252" si="56">N252/M252*100</f>
        <v>97.887323943661968</v>
      </c>
      <c r="P252" s="246"/>
      <c r="Q252" s="247"/>
      <c r="R252" s="250"/>
      <c r="S252" s="265"/>
    </row>
    <row r="253" spans="1:20" ht="69.75" x14ac:dyDescent="0.35">
      <c r="A253" s="440"/>
      <c r="B253" s="443"/>
      <c r="C253" s="242" t="s">
        <v>15</v>
      </c>
      <c r="D253" s="238" t="s">
        <v>95</v>
      </c>
      <c r="E253" s="242" t="s">
        <v>96</v>
      </c>
      <c r="F253" s="242">
        <v>35</v>
      </c>
      <c r="G253" s="242">
        <v>10.3</v>
      </c>
      <c r="H253" s="248">
        <v>100</v>
      </c>
      <c r="I253" s="245"/>
      <c r="J253" s="252" t="s">
        <v>15</v>
      </c>
      <c r="K253" s="249" t="s">
        <v>387</v>
      </c>
      <c r="L253" s="245" t="s">
        <v>40</v>
      </c>
      <c r="M253" s="245"/>
      <c r="N253" s="245"/>
      <c r="O253" s="248"/>
      <c r="P253" s="246"/>
      <c r="Q253" s="247"/>
      <c r="R253" s="250"/>
      <c r="S253" s="265"/>
    </row>
    <row r="254" spans="1:20" x14ac:dyDescent="0.35">
      <c r="A254" s="440"/>
      <c r="B254" s="443"/>
      <c r="C254" s="242"/>
      <c r="D254" s="238"/>
      <c r="E254" s="242"/>
      <c r="F254" s="242"/>
      <c r="G254" s="242"/>
      <c r="H254" s="248"/>
      <c r="I254" s="245"/>
      <c r="J254" s="252" t="s">
        <v>41</v>
      </c>
      <c r="K254" s="249" t="s">
        <v>388</v>
      </c>
      <c r="L254" s="245" t="s">
        <v>40</v>
      </c>
      <c r="M254" s="245">
        <v>2</v>
      </c>
      <c r="N254" s="245">
        <v>2</v>
      </c>
      <c r="O254" s="248">
        <f t="shared" ref="O254" si="57">N254/M254*100</f>
        <v>100</v>
      </c>
      <c r="P254" s="246"/>
      <c r="Q254" s="247"/>
      <c r="R254" s="250"/>
      <c r="S254" s="265"/>
    </row>
    <row r="255" spans="1:20" s="264" customFormat="1" ht="43.5" customHeight="1" x14ac:dyDescent="0.35">
      <c r="A255" s="441"/>
      <c r="B255" s="444"/>
      <c r="C255" s="257"/>
      <c r="D255" s="258" t="s">
        <v>6</v>
      </c>
      <c r="E255" s="257"/>
      <c r="F255" s="259"/>
      <c r="G255" s="259"/>
      <c r="H255" s="260">
        <f>(H251+H247)/2</f>
        <v>100</v>
      </c>
      <c r="I255" s="260">
        <f>H255</f>
        <v>100</v>
      </c>
      <c r="J255" s="261"/>
      <c r="K255" s="258" t="s">
        <v>6</v>
      </c>
      <c r="L255" s="259"/>
      <c r="M255" s="262"/>
      <c r="N255" s="262"/>
      <c r="O255" s="260">
        <f>(O251+O247)/2</f>
        <v>98.11586390772618</v>
      </c>
      <c r="P255" s="260">
        <f>O255</f>
        <v>98.11586390772618</v>
      </c>
      <c r="Q255" s="260">
        <f>(I255+P255)/2</f>
        <v>99.05793195386309</v>
      </c>
      <c r="R255" s="257" t="s">
        <v>490</v>
      </c>
      <c r="S255" s="265"/>
      <c r="T255" s="263"/>
    </row>
    <row r="256" spans="1:20" ht="82.5" customHeight="1" x14ac:dyDescent="0.35">
      <c r="A256" s="439">
        <v>26</v>
      </c>
      <c r="B256" s="442" t="s">
        <v>122</v>
      </c>
      <c r="C256" s="237" t="s">
        <v>12</v>
      </c>
      <c r="D256" s="240" t="s">
        <v>91</v>
      </c>
      <c r="E256" s="237"/>
      <c r="F256" s="237"/>
      <c r="G256" s="237"/>
      <c r="H256" s="243">
        <f>H257</f>
        <v>100</v>
      </c>
      <c r="I256" s="243">
        <f>H256</f>
        <v>100</v>
      </c>
      <c r="J256" s="244" t="s">
        <v>12</v>
      </c>
      <c r="K256" s="240" t="s">
        <v>91</v>
      </c>
      <c r="L256" s="245"/>
      <c r="M256" s="245"/>
      <c r="N256" s="245"/>
      <c r="O256" s="243">
        <f>(O257+O258+O259+O260)/4</f>
        <v>102.72123893805309</v>
      </c>
      <c r="P256" s="246">
        <f>O256</f>
        <v>102.72123893805309</v>
      </c>
      <c r="Q256" s="247">
        <f>(I256+P256)/2</f>
        <v>101.36061946902655</v>
      </c>
      <c r="R256" s="242"/>
      <c r="S256" s="265"/>
    </row>
    <row r="257" spans="1:20" ht="69.75" x14ac:dyDescent="0.35">
      <c r="A257" s="440"/>
      <c r="B257" s="443"/>
      <c r="C257" s="242" t="s">
        <v>7</v>
      </c>
      <c r="D257" s="238" t="s">
        <v>92</v>
      </c>
      <c r="E257" s="242" t="s">
        <v>27</v>
      </c>
      <c r="F257" s="242">
        <v>95</v>
      </c>
      <c r="G257" s="242">
        <v>100</v>
      </c>
      <c r="H257" s="248">
        <v>100</v>
      </c>
      <c r="I257" s="245"/>
      <c r="J257" s="245" t="s">
        <v>7</v>
      </c>
      <c r="K257" s="249" t="s">
        <v>391</v>
      </c>
      <c r="L257" s="245" t="s">
        <v>40</v>
      </c>
      <c r="M257" s="245">
        <v>60</v>
      </c>
      <c r="N257" s="245">
        <v>60</v>
      </c>
      <c r="O257" s="248">
        <f t="shared" ref="O257:O260" si="58">N257/M257*100</f>
        <v>100</v>
      </c>
      <c r="P257" s="246"/>
      <c r="Q257" s="247"/>
      <c r="R257" s="250"/>
      <c r="S257" s="265"/>
    </row>
    <row r="258" spans="1:20" ht="73.5" customHeight="1" x14ac:dyDescent="0.35">
      <c r="A258" s="440"/>
      <c r="B258" s="443"/>
      <c r="C258" s="242"/>
      <c r="D258" s="238"/>
      <c r="E258" s="242"/>
      <c r="F258" s="242"/>
      <c r="G258" s="242"/>
      <c r="H258" s="248"/>
      <c r="I258" s="245"/>
      <c r="J258" s="245" t="s">
        <v>8</v>
      </c>
      <c r="K258" s="249" t="s">
        <v>385</v>
      </c>
      <c r="L258" s="245" t="s">
        <v>40</v>
      </c>
      <c r="M258" s="245">
        <v>226</v>
      </c>
      <c r="N258" s="245">
        <v>228</v>
      </c>
      <c r="O258" s="248">
        <f t="shared" si="58"/>
        <v>100.88495575221239</v>
      </c>
      <c r="P258" s="246"/>
      <c r="Q258" s="247"/>
      <c r="R258" s="250"/>
      <c r="S258" s="265"/>
    </row>
    <row r="259" spans="1:20" ht="33" customHeight="1" x14ac:dyDescent="0.35">
      <c r="A259" s="440"/>
      <c r="B259" s="443"/>
      <c r="C259" s="242"/>
      <c r="D259" s="238"/>
      <c r="E259" s="242"/>
      <c r="F259" s="242"/>
      <c r="G259" s="242"/>
      <c r="H259" s="248"/>
      <c r="I259" s="245"/>
      <c r="J259" s="245" t="s">
        <v>9</v>
      </c>
      <c r="K259" s="249" t="s">
        <v>400</v>
      </c>
      <c r="L259" s="245" t="s">
        <v>40</v>
      </c>
      <c r="M259" s="245">
        <v>22</v>
      </c>
      <c r="N259" s="245">
        <v>25</v>
      </c>
      <c r="O259" s="248">
        <v>110</v>
      </c>
      <c r="P259" s="246"/>
      <c r="Q259" s="247"/>
      <c r="R259" s="250"/>
      <c r="S259" s="265"/>
    </row>
    <row r="260" spans="1:20" ht="69.75" x14ac:dyDescent="0.35">
      <c r="A260" s="440"/>
      <c r="B260" s="443"/>
      <c r="C260" s="242"/>
      <c r="D260" s="238"/>
      <c r="E260" s="242"/>
      <c r="F260" s="242"/>
      <c r="G260" s="242"/>
      <c r="H260" s="248"/>
      <c r="I260" s="245"/>
      <c r="J260" s="245" t="s">
        <v>10</v>
      </c>
      <c r="K260" s="249" t="s">
        <v>386</v>
      </c>
      <c r="L260" s="245" t="s">
        <v>40</v>
      </c>
      <c r="M260" s="245">
        <v>1</v>
      </c>
      <c r="N260" s="245">
        <v>1</v>
      </c>
      <c r="O260" s="248">
        <f t="shared" si="58"/>
        <v>100</v>
      </c>
      <c r="P260" s="246"/>
      <c r="Q260" s="247"/>
      <c r="R260" s="250"/>
      <c r="S260" s="265"/>
    </row>
    <row r="261" spans="1:20" ht="48" customHeight="1" x14ac:dyDescent="0.35">
      <c r="A261" s="440"/>
      <c r="B261" s="443"/>
      <c r="C261" s="237" t="s">
        <v>13</v>
      </c>
      <c r="D261" s="240" t="s">
        <v>94</v>
      </c>
      <c r="E261" s="242"/>
      <c r="F261" s="242"/>
      <c r="G261" s="242"/>
      <c r="H261" s="243">
        <f>(H262+H263)/2</f>
        <v>100</v>
      </c>
      <c r="I261" s="243">
        <f>H261</f>
        <v>100</v>
      </c>
      <c r="J261" s="237" t="s">
        <v>13</v>
      </c>
      <c r="K261" s="240" t="s">
        <v>94</v>
      </c>
      <c r="L261" s="245"/>
      <c r="M261" s="251"/>
      <c r="N261" s="251"/>
      <c r="O261" s="243">
        <f>(O262+O263+O264)/2</f>
        <v>100.81699346405229</v>
      </c>
      <c r="P261" s="246">
        <f>O261</f>
        <v>100.81699346405229</v>
      </c>
      <c r="Q261" s="247">
        <f>(I261+P261)/2</f>
        <v>100.40849673202615</v>
      </c>
      <c r="R261" s="242"/>
      <c r="S261" s="265"/>
    </row>
    <row r="262" spans="1:20" ht="69.75" x14ac:dyDescent="0.35">
      <c r="A262" s="440"/>
      <c r="B262" s="443"/>
      <c r="C262" s="242" t="s">
        <v>14</v>
      </c>
      <c r="D262" s="238" t="s">
        <v>92</v>
      </c>
      <c r="E262" s="242" t="s">
        <v>27</v>
      </c>
      <c r="F262" s="242">
        <v>95</v>
      </c>
      <c r="G262" s="242">
        <v>100</v>
      </c>
      <c r="H262" s="248">
        <v>100</v>
      </c>
      <c r="I262" s="245"/>
      <c r="J262" s="245" t="s">
        <v>14</v>
      </c>
      <c r="K262" s="249" t="s">
        <v>385</v>
      </c>
      <c r="L262" s="245" t="s">
        <v>40</v>
      </c>
      <c r="M262" s="245">
        <v>306</v>
      </c>
      <c r="N262" s="245">
        <v>311</v>
      </c>
      <c r="O262" s="248">
        <f t="shared" ref="O262" si="59">N262/M262*100</f>
        <v>101.63398692810458</v>
      </c>
      <c r="P262" s="246"/>
      <c r="Q262" s="247"/>
      <c r="R262" s="250"/>
      <c r="S262" s="265"/>
    </row>
    <row r="263" spans="1:20" ht="69.75" x14ac:dyDescent="0.35">
      <c r="A263" s="440"/>
      <c r="B263" s="443"/>
      <c r="C263" s="242" t="s">
        <v>15</v>
      </c>
      <c r="D263" s="238" t="s">
        <v>95</v>
      </c>
      <c r="E263" s="242" t="s">
        <v>96</v>
      </c>
      <c r="F263" s="242">
        <v>35</v>
      </c>
      <c r="G263" s="242">
        <v>22</v>
      </c>
      <c r="H263" s="248">
        <v>100</v>
      </c>
      <c r="I263" s="245"/>
      <c r="J263" s="252" t="s">
        <v>15</v>
      </c>
      <c r="K263" s="249" t="s">
        <v>387</v>
      </c>
      <c r="L263" s="245" t="s">
        <v>40</v>
      </c>
      <c r="M263" s="245"/>
      <c r="N263" s="245"/>
      <c r="O263" s="248"/>
      <c r="P263" s="246"/>
      <c r="Q263" s="247"/>
      <c r="R263" s="250"/>
      <c r="S263" s="265"/>
    </row>
    <row r="264" spans="1:20" x14ac:dyDescent="0.35">
      <c r="A264" s="440"/>
      <c r="B264" s="443"/>
      <c r="C264" s="242"/>
      <c r="D264" s="238"/>
      <c r="E264" s="242"/>
      <c r="F264" s="242"/>
      <c r="G264" s="242"/>
      <c r="H264" s="248"/>
      <c r="I264" s="245"/>
      <c r="J264" s="252" t="s">
        <v>41</v>
      </c>
      <c r="K264" s="249" t="s">
        <v>388</v>
      </c>
      <c r="L264" s="245" t="s">
        <v>40</v>
      </c>
      <c r="M264" s="245">
        <v>1</v>
      </c>
      <c r="N264" s="245">
        <v>1</v>
      </c>
      <c r="O264" s="248">
        <f t="shared" ref="O264" si="60">N264/M264*100</f>
        <v>100</v>
      </c>
      <c r="P264" s="246"/>
      <c r="Q264" s="247"/>
      <c r="R264" s="250"/>
      <c r="S264" s="265"/>
    </row>
    <row r="265" spans="1:20" ht="59.25" customHeight="1" x14ac:dyDescent="0.35">
      <c r="A265" s="440"/>
      <c r="B265" s="443"/>
      <c r="C265" s="237" t="s">
        <v>30</v>
      </c>
      <c r="D265" s="240" t="s">
        <v>422</v>
      </c>
      <c r="E265" s="242"/>
      <c r="F265" s="242"/>
      <c r="G265" s="242"/>
      <c r="H265" s="243">
        <f>H266</f>
        <v>100</v>
      </c>
      <c r="I265" s="243">
        <f>H265</f>
        <v>100</v>
      </c>
      <c r="J265" s="237" t="s">
        <v>30</v>
      </c>
      <c r="K265" s="240" t="str">
        <f>D265</f>
        <v>Психолого-педагогическое консультирование обучающихся, их родителей (законных представителей) и педагогических работников</v>
      </c>
      <c r="L265" s="245"/>
      <c r="M265" s="253"/>
      <c r="N265" s="253"/>
      <c r="O265" s="243">
        <f>O266</f>
        <v>102</v>
      </c>
      <c r="P265" s="246">
        <f>O265</f>
        <v>102</v>
      </c>
      <c r="Q265" s="247">
        <f>(I265+P265)/2</f>
        <v>101</v>
      </c>
      <c r="R265" s="242"/>
      <c r="S265" s="265"/>
    </row>
    <row r="266" spans="1:20" ht="72" customHeight="1" x14ac:dyDescent="0.35">
      <c r="A266" s="440"/>
      <c r="B266" s="443"/>
      <c r="C266" s="242" t="s">
        <v>31</v>
      </c>
      <c r="D266" s="238" t="s">
        <v>389</v>
      </c>
      <c r="E266" s="242" t="s">
        <v>40</v>
      </c>
      <c r="F266" s="242">
        <v>50</v>
      </c>
      <c r="G266" s="242">
        <v>92</v>
      </c>
      <c r="H266" s="248">
        <v>100</v>
      </c>
      <c r="I266" s="245"/>
      <c r="J266" s="252" t="s">
        <v>31</v>
      </c>
      <c r="K266" s="249" t="s">
        <v>97</v>
      </c>
      <c r="L266" s="245" t="s">
        <v>38</v>
      </c>
      <c r="M266" s="253">
        <v>100</v>
      </c>
      <c r="N266" s="253">
        <v>102</v>
      </c>
      <c r="O266" s="248">
        <f t="shared" ref="O266" si="61">N266/M266*100</f>
        <v>102</v>
      </c>
      <c r="P266" s="246"/>
      <c r="Q266" s="247"/>
      <c r="R266" s="250"/>
      <c r="S266" s="265"/>
    </row>
    <row r="267" spans="1:20" s="264" customFormat="1" ht="43.5" customHeight="1" x14ac:dyDescent="0.35">
      <c r="A267" s="441"/>
      <c r="B267" s="444"/>
      <c r="C267" s="257"/>
      <c r="D267" s="258" t="s">
        <v>6</v>
      </c>
      <c r="E267" s="257"/>
      <c r="F267" s="259"/>
      <c r="G267" s="259"/>
      <c r="H267" s="260">
        <f>(H265+H261+H256)/3</f>
        <v>100</v>
      </c>
      <c r="I267" s="260">
        <f>H267</f>
        <v>100</v>
      </c>
      <c r="J267" s="261"/>
      <c r="K267" s="258" t="s">
        <v>6</v>
      </c>
      <c r="L267" s="259"/>
      <c r="M267" s="262"/>
      <c r="N267" s="262"/>
      <c r="O267" s="260">
        <f>(O265+O261+O256)/3</f>
        <v>101.84607746736846</v>
      </c>
      <c r="P267" s="260">
        <f>O267</f>
        <v>101.84607746736846</v>
      </c>
      <c r="Q267" s="260">
        <f>(I267+P267)/2</f>
        <v>100.92303873368422</v>
      </c>
      <c r="R267" s="257" t="s">
        <v>33</v>
      </c>
      <c r="S267" s="265"/>
      <c r="T267" s="263"/>
    </row>
    <row r="268" spans="1:20" ht="72.75" customHeight="1" x14ac:dyDescent="0.35">
      <c r="A268" s="439">
        <v>27</v>
      </c>
      <c r="B268" s="442" t="s">
        <v>123</v>
      </c>
      <c r="C268" s="237" t="s">
        <v>12</v>
      </c>
      <c r="D268" s="240" t="s">
        <v>91</v>
      </c>
      <c r="E268" s="237"/>
      <c r="F268" s="237"/>
      <c r="G268" s="237"/>
      <c r="H268" s="243">
        <f>H269</f>
        <v>100</v>
      </c>
      <c r="I268" s="243">
        <f>H268</f>
        <v>100</v>
      </c>
      <c r="J268" s="244" t="s">
        <v>12</v>
      </c>
      <c r="K268" s="240" t="s">
        <v>91</v>
      </c>
      <c r="L268" s="245"/>
      <c r="M268" s="245"/>
      <c r="N268" s="245"/>
      <c r="O268" s="243">
        <f>(O269+O270+O271+O272)/4</f>
        <v>98.393266601993119</v>
      </c>
      <c r="P268" s="246">
        <f>O268</f>
        <v>98.393266601993119</v>
      </c>
      <c r="Q268" s="247">
        <f>(I268+P268)/2</f>
        <v>99.196633300996552</v>
      </c>
      <c r="R268" s="242"/>
      <c r="S268" s="265"/>
    </row>
    <row r="269" spans="1:20" ht="34.5" customHeight="1" x14ac:dyDescent="0.35">
      <c r="A269" s="440"/>
      <c r="B269" s="443"/>
      <c r="C269" s="242" t="s">
        <v>7</v>
      </c>
      <c r="D269" s="238" t="s">
        <v>92</v>
      </c>
      <c r="E269" s="242" t="s">
        <v>27</v>
      </c>
      <c r="F269" s="242">
        <v>95</v>
      </c>
      <c r="G269" s="242">
        <v>98.3</v>
      </c>
      <c r="H269" s="248">
        <v>100</v>
      </c>
      <c r="I269" s="245"/>
      <c r="J269" s="245" t="s">
        <v>7</v>
      </c>
      <c r="K269" s="249" t="s">
        <v>391</v>
      </c>
      <c r="L269" s="245" t="s">
        <v>40</v>
      </c>
      <c r="M269" s="245">
        <v>116</v>
      </c>
      <c r="N269" s="245">
        <v>117</v>
      </c>
      <c r="O269" s="248">
        <f t="shared" ref="O269:O272" si="62">N269/M269*100</f>
        <v>100.86206896551724</v>
      </c>
      <c r="P269" s="246"/>
      <c r="Q269" s="247"/>
      <c r="R269" s="250"/>
      <c r="S269" s="265"/>
    </row>
    <row r="270" spans="1:20" ht="34.5" customHeight="1" x14ac:dyDescent="0.35">
      <c r="A270" s="440"/>
      <c r="B270" s="443"/>
      <c r="C270" s="242"/>
      <c r="D270" s="238"/>
      <c r="E270" s="242"/>
      <c r="F270" s="242"/>
      <c r="G270" s="242"/>
      <c r="H270" s="248"/>
      <c r="I270" s="245"/>
      <c r="J270" s="245" t="s">
        <v>8</v>
      </c>
      <c r="K270" s="249" t="s">
        <v>385</v>
      </c>
      <c r="L270" s="245" t="s">
        <v>40</v>
      </c>
      <c r="M270" s="245">
        <v>230</v>
      </c>
      <c r="N270" s="245">
        <v>220</v>
      </c>
      <c r="O270" s="248">
        <f t="shared" si="62"/>
        <v>95.652173913043484</v>
      </c>
      <c r="P270" s="246"/>
      <c r="Q270" s="247"/>
      <c r="R270" s="250"/>
      <c r="S270" s="265"/>
    </row>
    <row r="271" spans="1:20" ht="34.5" customHeight="1" x14ac:dyDescent="0.35">
      <c r="A271" s="440"/>
      <c r="B271" s="443"/>
      <c r="C271" s="242"/>
      <c r="D271" s="238"/>
      <c r="E271" s="242"/>
      <c r="F271" s="242"/>
      <c r="G271" s="242"/>
      <c r="H271" s="248"/>
      <c r="I271" s="245"/>
      <c r="J271" s="245" t="s">
        <v>9</v>
      </c>
      <c r="K271" s="249" t="s">
        <v>399</v>
      </c>
      <c r="L271" s="245" t="s">
        <v>40</v>
      </c>
      <c r="M271" s="245">
        <v>34</v>
      </c>
      <c r="N271" s="245">
        <v>33</v>
      </c>
      <c r="O271" s="248">
        <f t="shared" si="62"/>
        <v>97.058823529411768</v>
      </c>
      <c r="P271" s="246"/>
      <c r="Q271" s="247"/>
      <c r="R271" s="250"/>
      <c r="S271" s="265"/>
    </row>
    <row r="272" spans="1:20" ht="54.75" customHeight="1" x14ac:dyDescent="0.35">
      <c r="A272" s="440"/>
      <c r="B272" s="443"/>
      <c r="C272" s="242"/>
      <c r="D272" s="238"/>
      <c r="E272" s="242"/>
      <c r="F272" s="242"/>
      <c r="G272" s="242"/>
      <c r="H272" s="248"/>
      <c r="I272" s="245"/>
      <c r="J272" s="245" t="s">
        <v>10</v>
      </c>
      <c r="K272" s="249" t="s">
        <v>386</v>
      </c>
      <c r="L272" s="245" t="s">
        <v>40</v>
      </c>
      <c r="M272" s="245">
        <v>1</v>
      </c>
      <c r="N272" s="245">
        <v>1</v>
      </c>
      <c r="O272" s="248">
        <f t="shared" si="62"/>
        <v>100</v>
      </c>
      <c r="P272" s="246"/>
      <c r="Q272" s="247"/>
      <c r="R272" s="250"/>
      <c r="S272" s="265"/>
    </row>
    <row r="273" spans="1:20" ht="39" customHeight="1" x14ac:dyDescent="0.35">
      <c r="A273" s="440"/>
      <c r="B273" s="443"/>
      <c r="C273" s="237" t="s">
        <v>13</v>
      </c>
      <c r="D273" s="240" t="s">
        <v>94</v>
      </c>
      <c r="E273" s="242"/>
      <c r="F273" s="242"/>
      <c r="G273" s="242"/>
      <c r="H273" s="243">
        <f>(H274+H275)/2</f>
        <v>100</v>
      </c>
      <c r="I273" s="243">
        <f>H273</f>
        <v>100</v>
      </c>
      <c r="J273" s="237" t="s">
        <v>13</v>
      </c>
      <c r="K273" s="240" t="s">
        <v>94</v>
      </c>
      <c r="L273" s="245"/>
      <c r="M273" s="251"/>
      <c r="N273" s="251"/>
      <c r="O273" s="243">
        <f>(O274+O275+O276)/3</f>
        <v>99.094202898550733</v>
      </c>
      <c r="P273" s="246">
        <f>O273</f>
        <v>99.094202898550733</v>
      </c>
      <c r="Q273" s="247">
        <f>(I273+P273)/2</f>
        <v>99.547101449275374</v>
      </c>
      <c r="R273" s="242"/>
      <c r="S273" s="265"/>
    </row>
    <row r="274" spans="1:20" ht="69.75" x14ac:dyDescent="0.35">
      <c r="A274" s="440"/>
      <c r="B274" s="443"/>
      <c r="C274" s="242" t="s">
        <v>14</v>
      </c>
      <c r="D274" s="238" t="s">
        <v>92</v>
      </c>
      <c r="E274" s="242" t="s">
        <v>27</v>
      </c>
      <c r="F274" s="242">
        <v>95</v>
      </c>
      <c r="G274" s="242">
        <v>99</v>
      </c>
      <c r="H274" s="248">
        <v>100</v>
      </c>
      <c r="I274" s="245"/>
      <c r="J274" s="252" t="s">
        <v>14</v>
      </c>
      <c r="K274" s="249" t="s">
        <v>392</v>
      </c>
      <c r="L274" s="245" t="s">
        <v>40</v>
      </c>
      <c r="M274" s="245">
        <v>368</v>
      </c>
      <c r="N274" s="245">
        <v>358</v>
      </c>
      <c r="O274" s="248">
        <f t="shared" ref="O274:O276" si="63">N274/M274*100</f>
        <v>97.282608695652172</v>
      </c>
      <c r="P274" s="246"/>
      <c r="Q274" s="247"/>
      <c r="R274" s="250"/>
      <c r="S274" s="265"/>
    </row>
    <row r="275" spans="1:20" ht="69.75" x14ac:dyDescent="0.35">
      <c r="A275" s="440"/>
      <c r="B275" s="443"/>
      <c r="C275" s="242" t="s">
        <v>15</v>
      </c>
      <c r="D275" s="238" t="s">
        <v>95</v>
      </c>
      <c r="E275" s="242" t="s">
        <v>96</v>
      </c>
      <c r="F275" s="242">
        <v>35</v>
      </c>
      <c r="G275" s="242">
        <v>24.8</v>
      </c>
      <c r="H275" s="248">
        <v>100</v>
      </c>
      <c r="I275" s="245"/>
      <c r="J275" s="252" t="s">
        <v>15</v>
      </c>
      <c r="K275" s="249" t="s">
        <v>387</v>
      </c>
      <c r="L275" s="245" t="s">
        <v>40</v>
      </c>
      <c r="M275" s="245">
        <v>6</v>
      </c>
      <c r="N275" s="245">
        <v>6</v>
      </c>
      <c r="O275" s="248">
        <f t="shared" si="63"/>
        <v>100</v>
      </c>
      <c r="P275" s="246"/>
      <c r="Q275" s="247"/>
      <c r="R275" s="250"/>
      <c r="S275" s="265"/>
    </row>
    <row r="276" spans="1:20" x14ac:dyDescent="0.35">
      <c r="A276" s="440"/>
      <c r="B276" s="443"/>
      <c r="C276" s="242"/>
      <c r="D276" s="238"/>
      <c r="E276" s="242"/>
      <c r="F276" s="242"/>
      <c r="G276" s="242"/>
      <c r="H276" s="248"/>
      <c r="I276" s="245"/>
      <c r="J276" s="252" t="s">
        <v>41</v>
      </c>
      <c r="K276" s="249" t="s">
        <v>388</v>
      </c>
      <c r="L276" s="245" t="s">
        <v>40</v>
      </c>
      <c r="M276" s="245">
        <v>6</v>
      </c>
      <c r="N276" s="245">
        <v>6</v>
      </c>
      <c r="O276" s="248">
        <f t="shared" si="63"/>
        <v>100</v>
      </c>
      <c r="P276" s="246"/>
      <c r="Q276" s="247"/>
      <c r="R276" s="250"/>
      <c r="S276" s="265"/>
    </row>
    <row r="277" spans="1:20" ht="66" customHeight="1" x14ac:dyDescent="0.35">
      <c r="A277" s="440"/>
      <c r="B277" s="443"/>
      <c r="C277" s="237" t="s">
        <v>30</v>
      </c>
      <c r="D277" s="240" t="s">
        <v>422</v>
      </c>
      <c r="E277" s="242"/>
      <c r="F277" s="242"/>
      <c r="G277" s="242"/>
      <c r="H277" s="243">
        <f>H278</f>
        <v>100</v>
      </c>
      <c r="I277" s="243">
        <f>H277</f>
        <v>100</v>
      </c>
      <c r="J277" s="237" t="s">
        <v>30</v>
      </c>
      <c r="K277" s="240" t="str">
        <f>D277</f>
        <v>Психолого-педагогическое консультирование обучающихся, их родителей (законных представителей) и педагогических работников</v>
      </c>
      <c r="L277" s="245"/>
      <c r="M277" s="253"/>
      <c r="N277" s="253"/>
      <c r="O277" s="243">
        <f>O278</f>
        <v>110</v>
      </c>
      <c r="P277" s="246">
        <f>O277</f>
        <v>110</v>
      </c>
      <c r="Q277" s="247">
        <f>(I277+P277)/2</f>
        <v>105</v>
      </c>
      <c r="R277" s="242"/>
      <c r="S277" s="265"/>
    </row>
    <row r="278" spans="1:20" ht="66" customHeight="1" x14ac:dyDescent="0.35">
      <c r="A278" s="440"/>
      <c r="B278" s="443"/>
      <c r="C278" s="242" t="s">
        <v>31</v>
      </c>
      <c r="D278" s="238" t="s">
        <v>401</v>
      </c>
      <c r="E278" s="242" t="s">
        <v>40</v>
      </c>
      <c r="F278" s="242">
        <v>50</v>
      </c>
      <c r="G278" s="242">
        <v>107</v>
      </c>
      <c r="H278" s="248">
        <v>100</v>
      </c>
      <c r="I278" s="245"/>
      <c r="J278" s="252" t="s">
        <v>31</v>
      </c>
      <c r="K278" s="249" t="s">
        <v>97</v>
      </c>
      <c r="L278" s="245" t="s">
        <v>38</v>
      </c>
      <c r="M278" s="245">
        <v>100</v>
      </c>
      <c r="N278" s="253">
        <v>157</v>
      </c>
      <c r="O278" s="248">
        <v>110</v>
      </c>
      <c r="P278" s="246"/>
      <c r="Q278" s="247"/>
      <c r="R278" s="250"/>
      <c r="S278" s="265"/>
    </row>
    <row r="279" spans="1:20" s="264" customFormat="1" ht="39" customHeight="1" x14ac:dyDescent="0.35">
      <c r="A279" s="441"/>
      <c r="B279" s="444"/>
      <c r="C279" s="257"/>
      <c r="D279" s="258" t="s">
        <v>6</v>
      </c>
      <c r="E279" s="257"/>
      <c r="F279" s="259"/>
      <c r="G279" s="259"/>
      <c r="H279" s="260">
        <f>(H277+H273+H268)/3</f>
        <v>100</v>
      </c>
      <c r="I279" s="260">
        <f>H279</f>
        <v>100</v>
      </c>
      <c r="J279" s="261"/>
      <c r="K279" s="258" t="s">
        <v>6</v>
      </c>
      <c r="L279" s="259"/>
      <c r="M279" s="262"/>
      <c r="N279" s="262"/>
      <c r="O279" s="260">
        <f>(O277+O273+O268)/3</f>
        <v>102.49582316684796</v>
      </c>
      <c r="P279" s="260">
        <f>O279</f>
        <v>102.49582316684796</v>
      </c>
      <c r="Q279" s="260">
        <f>(I279+P279)/2</f>
        <v>101.24791158342398</v>
      </c>
      <c r="R279" s="257" t="s">
        <v>490</v>
      </c>
      <c r="S279" s="265"/>
      <c r="T279" s="263"/>
    </row>
    <row r="280" spans="1:20" ht="67.5" customHeight="1" x14ac:dyDescent="0.35">
      <c r="A280" s="439">
        <v>28</v>
      </c>
      <c r="B280" s="442" t="s">
        <v>124</v>
      </c>
      <c r="C280" s="237" t="s">
        <v>12</v>
      </c>
      <c r="D280" s="240" t="s">
        <v>91</v>
      </c>
      <c r="E280" s="237"/>
      <c r="F280" s="237"/>
      <c r="G280" s="237"/>
      <c r="H280" s="243">
        <f>H281</f>
        <v>100</v>
      </c>
      <c r="I280" s="243">
        <f>H280</f>
        <v>100</v>
      </c>
      <c r="J280" s="244" t="s">
        <v>12</v>
      </c>
      <c r="K280" s="240" t="s">
        <v>91</v>
      </c>
      <c r="L280" s="245"/>
      <c r="M280" s="245"/>
      <c r="N280" s="245"/>
      <c r="O280" s="243">
        <f>(O281+O282+O283)/3</f>
        <v>99.269005847953224</v>
      </c>
      <c r="P280" s="246">
        <f>O280</f>
        <v>99.269005847953224</v>
      </c>
      <c r="Q280" s="247">
        <f>(I280+P280)/2</f>
        <v>99.634502923976612</v>
      </c>
      <c r="R280" s="242"/>
      <c r="S280" s="265"/>
    </row>
    <row r="281" spans="1:20" ht="69.75" x14ac:dyDescent="0.35">
      <c r="A281" s="440"/>
      <c r="B281" s="443"/>
      <c r="C281" s="242" t="s">
        <v>7</v>
      </c>
      <c r="D281" s="238" t="s">
        <v>92</v>
      </c>
      <c r="E281" s="242" t="s">
        <v>27</v>
      </c>
      <c r="F281" s="242">
        <v>95</v>
      </c>
      <c r="G281" s="242">
        <v>100</v>
      </c>
      <c r="H281" s="248">
        <v>100</v>
      </c>
      <c r="I281" s="245"/>
      <c r="J281" s="245" t="s">
        <v>7</v>
      </c>
      <c r="K281" s="249" t="s">
        <v>391</v>
      </c>
      <c r="L281" s="245" t="s">
        <v>40</v>
      </c>
      <c r="M281" s="245">
        <v>55</v>
      </c>
      <c r="N281" s="245">
        <v>55</v>
      </c>
      <c r="O281" s="248">
        <f t="shared" ref="O281:O283" si="64">N281/M281*100</f>
        <v>100</v>
      </c>
      <c r="P281" s="246"/>
      <c r="Q281" s="247"/>
      <c r="R281" s="250"/>
      <c r="S281" s="265"/>
    </row>
    <row r="282" spans="1:20" ht="69.75" x14ac:dyDescent="0.35">
      <c r="A282" s="440"/>
      <c r="B282" s="443"/>
      <c r="C282" s="242"/>
      <c r="D282" s="238"/>
      <c r="E282" s="242"/>
      <c r="F282" s="242"/>
      <c r="G282" s="242"/>
      <c r="H282" s="248"/>
      <c r="I282" s="245"/>
      <c r="J282" s="245" t="s">
        <v>8</v>
      </c>
      <c r="K282" s="249" t="s">
        <v>385</v>
      </c>
      <c r="L282" s="245" t="s">
        <v>40</v>
      </c>
      <c r="M282" s="245">
        <v>228</v>
      </c>
      <c r="N282" s="245">
        <v>223</v>
      </c>
      <c r="O282" s="248">
        <f t="shared" si="64"/>
        <v>97.807017543859658</v>
      </c>
      <c r="P282" s="246"/>
      <c r="Q282" s="247"/>
      <c r="R282" s="250"/>
      <c r="S282" s="265"/>
    </row>
    <row r="283" spans="1:20" x14ac:dyDescent="0.35">
      <c r="A283" s="440"/>
      <c r="B283" s="443"/>
      <c r="C283" s="242"/>
      <c r="D283" s="238"/>
      <c r="E283" s="242"/>
      <c r="F283" s="242"/>
      <c r="G283" s="242"/>
      <c r="H283" s="248"/>
      <c r="I283" s="245"/>
      <c r="J283" s="245" t="s">
        <v>9</v>
      </c>
      <c r="K283" s="249" t="s">
        <v>399</v>
      </c>
      <c r="L283" s="245" t="s">
        <v>40</v>
      </c>
      <c r="M283" s="245">
        <v>12</v>
      </c>
      <c r="N283" s="245">
        <v>12</v>
      </c>
      <c r="O283" s="248">
        <f t="shared" si="64"/>
        <v>100</v>
      </c>
      <c r="P283" s="246"/>
      <c r="Q283" s="247"/>
      <c r="R283" s="250"/>
      <c r="S283" s="265"/>
    </row>
    <row r="284" spans="1:20" ht="42" customHeight="1" x14ac:dyDescent="0.35">
      <c r="A284" s="440"/>
      <c r="B284" s="443"/>
      <c r="C284" s="237" t="s">
        <v>13</v>
      </c>
      <c r="D284" s="240" t="s">
        <v>94</v>
      </c>
      <c r="E284" s="242"/>
      <c r="F284" s="242"/>
      <c r="G284" s="242"/>
      <c r="H284" s="243">
        <f>(H285+H286)/2</f>
        <v>100</v>
      </c>
      <c r="I284" s="243">
        <f>H284</f>
        <v>100</v>
      </c>
      <c r="J284" s="237" t="s">
        <v>13</v>
      </c>
      <c r="K284" s="240" t="s">
        <v>94</v>
      </c>
      <c r="L284" s="245"/>
      <c r="M284" s="251"/>
      <c r="N284" s="251"/>
      <c r="O284" s="243">
        <f>(O285+O286+O287)/1</f>
        <v>98.305084745762713</v>
      </c>
      <c r="P284" s="246">
        <f>O284</f>
        <v>98.305084745762713</v>
      </c>
      <c r="Q284" s="247">
        <f>(I284+P284)/2</f>
        <v>99.152542372881356</v>
      </c>
      <c r="R284" s="242"/>
      <c r="S284" s="265"/>
    </row>
    <row r="285" spans="1:20" ht="69.75" x14ac:dyDescent="0.35">
      <c r="A285" s="440"/>
      <c r="B285" s="443"/>
      <c r="C285" s="242" t="s">
        <v>14</v>
      </c>
      <c r="D285" s="238" t="s">
        <v>92</v>
      </c>
      <c r="E285" s="242" t="s">
        <v>27</v>
      </c>
      <c r="F285" s="242">
        <v>95</v>
      </c>
      <c r="G285" s="242">
        <v>100</v>
      </c>
      <c r="H285" s="248">
        <v>100</v>
      </c>
      <c r="I285" s="245"/>
      <c r="J285" s="252" t="s">
        <v>14</v>
      </c>
      <c r="K285" s="249" t="s">
        <v>392</v>
      </c>
      <c r="L285" s="245" t="s">
        <v>40</v>
      </c>
      <c r="M285" s="245">
        <v>295</v>
      </c>
      <c r="N285" s="245">
        <v>290</v>
      </c>
      <c r="O285" s="248">
        <f t="shared" ref="O285" si="65">N285/M285*100</f>
        <v>98.305084745762713</v>
      </c>
      <c r="P285" s="246"/>
      <c r="Q285" s="247"/>
      <c r="R285" s="250"/>
      <c r="S285" s="265"/>
    </row>
    <row r="286" spans="1:20" ht="69.75" x14ac:dyDescent="0.35">
      <c r="A286" s="440"/>
      <c r="B286" s="443"/>
      <c r="C286" s="242" t="s">
        <v>15</v>
      </c>
      <c r="D286" s="238" t="s">
        <v>95</v>
      </c>
      <c r="E286" s="242" t="s">
        <v>96</v>
      </c>
      <c r="F286" s="242">
        <v>35</v>
      </c>
      <c r="G286" s="242">
        <v>16.5</v>
      </c>
      <c r="H286" s="248">
        <v>100</v>
      </c>
      <c r="I286" s="245"/>
      <c r="J286" s="252" t="s">
        <v>15</v>
      </c>
      <c r="K286" s="249" t="s">
        <v>387</v>
      </c>
      <c r="L286" s="245" t="s">
        <v>40</v>
      </c>
      <c r="M286" s="245"/>
      <c r="N286" s="245"/>
      <c r="O286" s="248"/>
      <c r="P286" s="246"/>
      <c r="Q286" s="247"/>
      <c r="R286" s="250"/>
      <c r="S286" s="265"/>
    </row>
    <row r="287" spans="1:20" x14ac:dyDescent="0.35">
      <c r="A287" s="440"/>
      <c r="B287" s="443"/>
      <c r="C287" s="242"/>
      <c r="D287" s="238"/>
      <c r="E287" s="242"/>
      <c r="F287" s="242"/>
      <c r="G287" s="242"/>
      <c r="H287" s="248"/>
      <c r="I287" s="245"/>
      <c r="J287" s="252" t="s">
        <v>41</v>
      </c>
      <c r="K287" s="249" t="s">
        <v>388</v>
      </c>
      <c r="L287" s="245" t="s">
        <v>40</v>
      </c>
      <c r="M287" s="245"/>
      <c r="N287" s="245"/>
      <c r="O287" s="248"/>
      <c r="P287" s="246"/>
      <c r="Q287" s="247"/>
      <c r="R287" s="250"/>
      <c r="S287" s="265"/>
    </row>
    <row r="288" spans="1:20" s="264" customFormat="1" ht="41.25" customHeight="1" x14ac:dyDescent="0.35">
      <c r="A288" s="441"/>
      <c r="B288" s="444"/>
      <c r="C288" s="257"/>
      <c r="D288" s="258" t="s">
        <v>6</v>
      </c>
      <c r="E288" s="257"/>
      <c r="F288" s="259"/>
      <c r="G288" s="259"/>
      <c r="H288" s="260">
        <f>(H284+H280)/2</f>
        <v>100</v>
      </c>
      <c r="I288" s="260">
        <f>H288</f>
        <v>100</v>
      </c>
      <c r="J288" s="261"/>
      <c r="K288" s="258" t="s">
        <v>6</v>
      </c>
      <c r="L288" s="259"/>
      <c r="M288" s="262"/>
      <c r="N288" s="262"/>
      <c r="O288" s="260">
        <f>(O284+O280)/2</f>
        <v>98.787045296857968</v>
      </c>
      <c r="P288" s="260">
        <f>O288</f>
        <v>98.787045296857968</v>
      </c>
      <c r="Q288" s="260">
        <f>(I288+P288)/2</f>
        <v>99.393522648428984</v>
      </c>
      <c r="R288" s="257" t="s">
        <v>490</v>
      </c>
      <c r="S288" s="265"/>
      <c r="T288" s="263"/>
    </row>
    <row r="289" spans="1:20" ht="72.75" customHeight="1" x14ac:dyDescent="0.35">
      <c r="A289" s="439">
        <v>29</v>
      </c>
      <c r="B289" s="442" t="s">
        <v>125</v>
      </c>
      <c r="C289" s="237" t="s">
        <v>12</v>
      </c>
      <c r="D289" s="240" t="s">
        <v>91</v>
      </c>
      <c r="E289" s="237"/>
      <c r="F289" s="237"/>
      <c r="G289" s="237"/>
      <c r="H289" s="243">
        <f>H290</f>
        <v>100</v>
      </c>
      <c r="I289" s="243">
        <f>H289</f>
        <v>100</v>
      </c>
      <c r="J289" s="244" t="s">
        <v>12</v>
      </c>
      <c r="K289" s="240" t="s">
        <v>91</v>
      </c>
      <c r="L289" s="245"/>
      <c r="M289" s="245"/>
      <c r="N289" s="245"/>
      <c r="O289" s="243">
        <f>(O290+O291+O292)/3</f>
        <v>97.236783858717175</v>
      </c>
      <c r="P289" s="246">
        <f>O289</f>
        <v>97.236783858717175</v>
      </c>
      <c r="Q289" s="247">
        <f>(I289+P289)/2</f>
        <v>98.61839192935858</v>
      </c>
      <c r="R289" s="245"/>
      <c r="S289" s="265"/>
    </row>
    <row r="290" spans="1:20" ht="69.75" x14ac:dyDescent="0.35">
      <c r="A290" s="440"/>
      <c r="B290" s="443"/>
      <c r="C290" s="242" t="s">
        <v>7</v>
      </c>
      <c r="D290" s="238" t="s">
        <v>92</v>
      </c>
      <c r="E290" s="242" t="s">
        <v>27</v>
      </c>
      <c r="F290" s="242">
        <v>95</v>
      </c>
      <c r="G290" s="242">
        <v>97.6</v>
      </c>
      <c r="H290" s="248">
        <v>100</v>
      </c>
      <c r="I290" s="245"/>
      <c r="J290" s="245" t="s">
        <v>7</v>
      </c>
      <c r="K290" s="249" t="s">
        <v>391</v>
      </c>
      <c r="L290" s="245" t="s">
        <v>40</v>
      </c>
      <c r="M290" s="245">
        <v>57</v>
      </c>
      <c r="N290" s="245">
        <v>55</v>
      </c>
      <c r="O290" s="248">
        <f t="shared" ref="O290:O292" si="66">N290/M290*100</f>
        <v>96.491228070175438</v>
      </c>
      <c r="P290" s="246"/>
      <c r="Q290" s="247"/>
      <c r="R290" s="250"/>
      <c r="S290" s="265"/>
    </row>
    <row r="291" spans="1:20" ht="69.75" x14ac:dyDescent="0.35">
      <c r="A291" s="440"/>
      <c r="B291" s="443"/>
      <c r="C291" s="242"/>
      <c r="D291" s="238"/>
      <c r="E291" s="242"/>
      <c r="F291" s="242"/>
      <c r="G291" s="242"/>
      <c r="H291" s="248"/>
      <c r="I291" s="245"/>
      <c r="J291" s="245" t="s">
        <v>8</v>
      </c>
      <c r="K291" s="249" t="s">
        <v>385</v>
      </c>
      <c r="L291" s="245" t="s">
        <v>40</v>
      </c>
      <c r="M291" s="245">
        <v>251</v>
      </c>
      <c r="N291" s="245">
        <v>239</v>
      </c>
      <c r="O291" s="248">
        <f t="shared" si="66"/>
        <v>95.2191235059761</v>
      </c>
      <c r="P291" s="246"/>
      <c r="Q291" s="247"/>
      <c r="R291" s="250"/>
      <c r="S291" s="265"/>
    </row>
    <row r="292" spans="1:20" x14ac:dyDescent="0.35">
      <c r="A292" s="440"/>
      <c r="B292" s="443"/>
      <c r="C292" s="242"/>
      <c r="D292" s="238"/>
      <c r="E292" s="242"/>
      <c r="F292" s="242"/>
      <c r="G292" s="242"/>
      <c r="H292" s="248"/>
      <c r="I292" s="245"/>
      <c r="J292" s="245" t="s">
        <v>9</v>
      </c>
      <c r="K292" s="249" t="s">
        <v>399</v>
      </c>
      <c r="L292" s="245" t="s">
        <v>40</v>
      </c>
      <c r="M292" s="245">
        <v>7</v>
      </c>
      <c r="N292" s="245">
        <v>7</v>
      </c>
      <c r="O292" s="248">
        <f t="shared" si="66"/>
        <v>100</v>
      </c>
      <c r="P292" s="246"/>
      <c r="Q292" s="247"/>
      <c r="R292" s="250"/>
      <c r="S292" s="265"/>
    </row>
    <row r="293" spans="1:20" ht="42" customHeight="1" x14ac:dyDescent="0.35">
      <c r="A293" s="440"/>
      <c r="B293" s="443"/>
      <c r="C293" s="237" t="s">
        <v>13</v>
      </c>
      <c r="D293" s="240" t="s">
        <v>94</v>
      </c>
      <c r="E293" s="242"/>
      <c r="F293" s="242"/>
      <c r="G293" s="242"/>
      <c r="H293" s="243">
        <f>(H294+H295)/2</f>
        <v>100</v>
      </c>
      <c r="I293" s="243">
        <f>H293</f>
        <v>100</v>
      </c>
      <c r="J293" s="237" t="s">
        <v>13</v>
      </c>
      <c r="K293" s="240" t="s">
        <v>94</v>
      </c>
      <c r="L293" s="245"/>
      <c r="M293" s="251"/>
      <c r="N293" s="251"/>
      <c r="O293" s="243">
        <f>(O294+O295+O296)/3</f>
        <v>98.489751887810144</v>
      </c>
      <c r="P293" s="246">
        <f>O293</f>
        <v>98.489751887810144</v>
      </c>
      <c r="Q293" s="247">
        <f>(I293+P293)/2</f>
        <v>99.244875943905072</v>
      </c>
      <c r="R293" s="242"/>
      <c r="S293" s="265"/>
    </row>
    <row r="294" spans="1:20" ht="69.75" x14ac:dyDescent="0.35">
      <c r="A294" s="440"/>
      <c r="B294" s="443"/>
      <c r="C294" s="242" t="s">
        <v>14</v>
      </c>
      <c r="D294" s="238" t="s">
        <v>92</v>
      </c>
      <c r="E294" s="242" t="s">
        <v>27</v>
      </c>
      <c r="F294" s="242">
        <v>95</v>
      </c>
      <c r="G294" s="242">
        <v>98.6</v>
      </c>
      <c r="H294" s="248">
        <v>100</v>
      </c>
      <c r="I294" s="245"/>
      <c r="J294" s="252" t="s">
        <v>14</v>
      </c>
      <c r="K294" s="249" t="s">
        <v>392</v>
      </c>
      <c r="L294" s="245" t="s">
        <v>40</v>
      </c>
      <c r="M294" s="245">
        <v>309</v>
      </c>
      <c r="N294" s="245">
        <v>295</v>
      </c>
      <c r="O294" s="248">
        <f t="shared" ref="O294:O296" si="67">N294/M294*100</f>
        <v>95.469255663430417</v>
      </c>
      <c r="P294" s="246"/>
      <c r="Q294" s="247"/>
      <c r="R294" s="250"/>
      <c r="S294" s="265"/>
    </row>
    <row r="295" spans="1:20" ht="69.75" x14ac:dyDescent="0.35">
      <c r="A295" s="440"/>
      <c r="B295" s="443"/>
      <c r="C295" s="242" t="s">
        <v>15</v>
      </c>
      <c r="D295" s="238" t="s">
        <v>95</v>
      </c>
      <c r="E295" s="242" t="s">
        <v>96</v>
      </c>
      <c r="F295" s="242">
        <v>35</v>
      </c>
      <c r="G295" s="242">
        <v>20</v>
      </c>
      <c r="H295" s="248">
        <v>100</v>
      </c>
      <c r="I295" s="245"/>
      <c r="J295" s="252" t="s">
        <v>15</v>
      </c>
      <c r="K295" s="249" t="s">
        <v>387</v>
      </c>
      <c r="L295" s="245" t="s">
        <v>40</v>
      </c>
      <c r="M295" s="245">
        <v>3</v>
      </c>
      <c r="N295" s="245">
        <v>3</v>
      </c>
      <c r="O295" s="248">
        <f t="shared" si="67"/>
        <v>100</v>
      </c>
      <c r="P295" s="246"/>
      <c r="Q295" s="247"/>
      <c r="R295" s="250"/>
      <c r="S295" s="265"/>
    </row>
    <row r="296" spans="1:20" x14ac:dyDescent="0.35">
      <c r="A296" s="440"/>
      <c r="B296" s="443"/>
      <c r="C296" s="242"/>
      <c r="D296" s="238"/>
      <c r="E296" s="242"/>
      <c r="F296" s="242"/>
      <c r="G296" s="242"/>
      <c r="H296" s="248"/>
      <c r="I296" s="245"/>
      <c r="J296" s="252" t="s">
        <v>41</v>
      </c>
      <c r="K296" s="249" t="s">
        <v>388</v>
      </c>
      <c r="L296" s="245" t="s">
        <v>40</v>
      </c>
      <c r="M296" s="245">
        <v>3</v>
      </c>
      <c r="N296" s="245">
        <v>3</v>
      </c>
      <c r="O296" s="248">
        <f t="shared" si="67"/>
        <v>100</v>
      </c>
      <c r="P296" s="246"/>
      <c r="Q296" s="247"/>
      <c r="R296" s="250"/>
      <c r="S296" s="265"/>
    </row>
    <row r="297" spans="1:20" s="264" customFormat="1" ht="40.5" customHeight="1" x14ac:dyDescent="0.35">
      <c r="A297" s="441"/>
      <c r="B297" s="444"/>
      <c r="C297" s="257"/>
      <c r="D297" s="258" t="s">
        <v>6</v>
      </c>
      <c r="E297" s="257"/>
      <c r="F297" s="259"/>
      <c r="G297" s="259"/>
      <c r="H297" s="260">
        <f>(H293+H289)/2</f>
        <v>100</v>
      </c>
      <c r="I297" s="260">
        <f>H297</f>
        <v>100</v>
      </c>
      <c r="J297" s="261"/>
      <c r="K297" s="258" t="s">
        <v>6</v>
      </c>
      <c r="L297" s="259"/>
      <c r="M297" s="262"/>
      <c r="N297" s="262"/>
      <c r="O297" s="260">
        <f>(O293+O289)/2</f>
        <v>97.863267873263652</v>
      </c>
      <c r="P297" s="260">
        <f>O297</f>
        <v>97.863267873263652</v>
      </c>
      <c r="Q297" s="260">
        <f>(I297+P297)/2</f>
        <v>98.931633936631826</v>
      </c>
      <c r="R297" s="257" t="s">
        <v>490</v>
      </c>
      <c r="S297" s="265"/>
      <c r="T297" s="263"/>
    </row>
    <row r="298" spans="1:20" ht="75" customHeight="1" x14ac:dyDescent="0.35">
      <c r="A298" s="439">
        <v>30</v>
      </c>
      <c r="B298" s="442" t="s">
        <v>126</v>
      </c>
      <c r="C298" s="237" t="s">
        <v>12</v>
      </c>
      <c r="D298" s="240" t="s">
        <v>91</v>
      </c>
      <c r="E298" s="237"/>
      <c r="F298" s="237"/>
      <c r="G298" s="237"/>
      <c r="H298" s="243">
        <f>H299</f>
        <v>100</v>
      </c>
      <c r="I298" s="243">
        <f>H298</f>
        <v>100</v>
      </c>
      <c r="J298" s="244" t="s">
        <v>12</v>
      </c>
      <c r="K298" s="240" t="s">
        <v>91</v>
      </c>
      <c r="L298" s="245"/>
      <c r="M298" s="245"/>
      <c r="N298" s="245"/>
      <c r="O298" s="243">
        <f>(O299+O300+O301)/3</f>
        <v>95.38912645488405</v>
      </c>
      <c r="P298" s="246">
        <f>O298</f>
        <v>95.38912645488405</v>
      </c>
      <c r="Q298" s="247">
        <f>(I298+P298)/2</f>
        <v>97.694563227442018</v>
      </c>
      <c r="R298" s="242"/>
      <c r="S298" s="265"/>
    </row>
    <row r="299" spans="1:20" ht="69.75" x14ac:dyDescent="0.35">
      <c r="A299" s="440"/>
      <c r="B299" s="443"/>
      <c r="C299" s="242" t="s">
        <v>7</v>
      </c>
      <c r="D299" s="238" t="s">
        <v>92</v>
      </c>
      <c r="E299" s="242" t="s">
        <v>27</v>
      </c>
      <c r="F299" s="242">
        <v>95</v>
      </c>
      <c r="G299" s="242">
        <v>100</v>
      </c>
      <c r="H299" s="248">
        <v>100</v>
      </c>
      <c r="I299" s="245"/>
      <c r="J299" s="245" t="s">
        <v>7</v>
      </c>
      <c r="K299" s="249" t="s">
        <v>391</v>
      </c>
      <c r="L299" s="245" t="s">
        <v>40</v>
      </c>
      <c r="M299" s="245">
        <v>142</v>
      </c>
      <c r="N299" s="245">
        <v>135</v>
      </c>
      <c r="O299" s="248">
        <f t="shared" ref="O299:O301" si="68">N299/M299*100</f>
        <v>95.070422535211264</v>
      </c>
      <c r="P299" s="246"/>
      <c r="Q299" s="247"/>
      <c r="R299" s="250"/>
      <c r="S299" s="265"/>
    </row>
    <row r="300" spans="1:20" ht="69.75" x14ac:dyDescent="0.35">
      <c r="A300" s="440"/>
      <c r="B300" s="443"/>
      <c r="C300" s="242"/>
      <c r="D300" s="238"/>
      <c r="E300" s="242"/>
      <c r="F300" s="242"/>
      <c r="G300" s="242"/>
      <c r="H300" s="248"/>
      <c r="I300" s="245"/>
      <c r="J300" s="245" t="s">
        <v>8</v>
      </c>
      <c r="K300" s="249" t="s">
        <v>385</v>
      </c>
      <c r="L300" s="245" t="s">
        <v>40</v>
      </c>
      <c r="M300" s="245">
        <v>314</v>
      </c>
      <c r="N300" s="245">
        <v>300</v>
      </c>
      <c r="O300" s="248">
        <f t="shared" si="68"/>
        <v>95.541401273885356</v>
      </c>
      <c r="P300" s="246"/>
      <c r="Q300" s="247"/>
      <c r="R300" s="250"/>
      <c r="S300" s="265"/>
    </row>
    <row r="301" spans="1:20" x14ac:dyDescent="0.35">
      <c r="A301" s="440"/>
      <c r="B301" s="443"/>
      <c r="C301" s="242"/>
      <c r="D301" s="238"/>
      <c r="E301" s="242"/>
      <c r="F301" s="242"/>
      <c r="G301" s="242"/>
      <c r="H301" s="248"/>
      <c r="I301" s="245"/>
      <c r="J301" s="245" t="s">
        <v>9</v>
      </c>
      <c r="K301" s="249" t="s">
        <v>399</v>
      </c>
      <c r="L301" s="245" t="s">
        <v>40</v>
      </c>
      <c r="M301" s="245">
        <v>45</v>
      </c>
      <c r="N301" s="245">
        <v>43</v>
      </c>
      <c r="O301" s="248">
        <f t="shared" si="68"/>
        <v>95.555555555555557</v>
      </c>
      <c r="P301" s="246"/>
      <c r="Q301" s="247"/>
      <c r="R301" s="250"/>
      <c r="S301" s="265"/>
    </row>
    <row r="302" spans="1:20" ht="36.75" customHeight="1" x14ac:dyDescent="0.35">
      <c r="A302" s="440"/>
      <c r="B302" s="443"/>
      <c r="C302" s="237" t="s">
        <v>13</v>
      </c>
      <c r="D302" s="240" t="s">
        <v>94</v>
      </c>
      <c r="E302" s="242"/>
      <c r="F302" s="242"/>
      <c r="G302" s="242"/>
      <c r="H302" s="243">
        <f>(H303+H304)/2</f>
        <v>100</v>
      </c>
      <c r="I302" s="243">
        <f>H302</f>
        <v>100</v>
      </c>
      <c r="J302" s="237" t="s">
        <v>13</v>
      </c>
      <c r="K302" s="240" t="s">
        <v>94</v>
      </c>
      <c r="L302" s="245"/>
      <c r="M302" s="251"/>
      <c r="N302" s="251"/>
      <c r="O302" s="243">
        <f>(O303+O304+O305+O306+O307)/4</f>
        <v>98.792016806722685</v>
      </c>
      <c r="P302" s="246">
        <f>O302</f>
        <v>98.792016806722685</v>
      </c>
      <c r="Q302" s="247">
        <f>(I302+P302)/2</f>
        <v>99.39600840336135</v>
      </c>
      <c r="R302" s="242"/>
      <c r="S302" s="265"/>
    </row>
    <row r="303" spans="1:20" ht="62.25" customHeight="1" x14ac:dyDescent="0.35">
      <c r="A303" s="440"/>
      <c r="B303" s="443"/>
      <c r="C303" s="242" t="s">
        <v>14</v>
      </c>
      <c r="D303" s="238" t="s">
        <v>92</v>
      </c>
      <c r="E303" s="242" t="s">
        <v>27</v>
      </c>
      <c r="F303" s="242">
        <v>95</v>
      </c>
      <c r="G303" s="242">
        <v>100</v>
      </c>
      <c r="H303" s="248">
        <v>100</v>
      </c>
      <c r="I303" s="245"/>
      <c r="J303" s="252" t="s">
        <v>14</v>
      </c>
      <c r="K303" s="249" t="s">
        <v>398</v>
      </c>
      <c r="L303" s="245" t="s">
        <v>40</v>
      </c>
      <c r="M303" s="245">
        <v>476</v>
      </c>
      <c r="N303" s="245">
        <v>453</v>
      </c>
      <c r="O303" s="248">
        <f t="shared" ref="O303" si="69">N303/M303*100</f>
        <v>95.168067226890756</v>
      </c>
      <c r="P303" s="246"/>
      <c r="Q303" s="247"/>
      <c r="R303" s="250"/>
      <c r="S303" s="265"/>
    </row>
    <row r="304" spans="1:20" ht="77.25" customHeight="1" x14ac:dyDescent="0.35">
      <c r="A304" s="440"/>
      <c r="B304" s="443"/>
      <c r="C304" s="242" t="s">
        <v>15</v>
      </c>
      <c r="D304" s="238" t="s">
        <v>95</v>
      </c>
      <c r="E304" s="242" t="s">
        <v>96</v>
      </c>
      <c r="F304" s="242">
        <v>35</v>
      </c>
      <c r="G304" s="242">
        <v>18</v>
      </c>
      <c r="H304" s="248">
        <v>100</v>
      </c>
      <c r="I304" s="245"/>
      <c r="J304" s="252" t="s">
        <v>15</v>
      </c>
      <c r="K304" s="249" t="s">
        <v>387</v>
      </c>
      <c r="L304" s="245" t="s">
        <v>40</v>
      </c>
      <c r="M304" s="245">
        <v>1</v>
      </c>
      <c r="N304" s="245">
        <v>1</v>
      </c>
      <c r="O304" s="248">
        <v>100</v>
      </c>
      <c r="P304" s="246"/>
      <c r="Q304" s="247"/>
      <c r="R304" s="250"/>
      <c r="S304" s="265"/>
    </row>
    <row r="305" spans="1:20" ht="77.25" customHeight="1" x14ac:dyDescent="0.35">
      <c r="A305" s="440"/>
      <c r="B305" s="443"/>
      <c r="C305" s="242"/>
      <c r="D305" s="238"/>
      <c r="E305" s="242"/>
      <c r="F305" s="242"/>
      <c r="G305" s="242"/>
      <c r="H305" s="248"/>
      <c r="I305" s="245"/>
      <c r="J305" s="252" t="s">
        <v>41</v>
      </c>
      <c r="K305" s="249" t="s">
        <v>388</v>
      </c>
      <c r="L305" s="245" t="s">
        <v>40</v>
      </c>
      <c r="M305" s="245">
        <v>10</v>
      </c>
      <c r="N305" s="245">
        <v>10</v>
      </c>
      <c r="O305" s="248">
        <f t="shared" ref="O305:O306" si="70">N305/M305*100</f>
        <v>100</v>
      </c>
      <c r="P305" s="246"/>
      <c r="Q305" s="247"/>
      <c r="R305" s="250"/>
      <c r="S305" s="265"/>
    </row>
    <row r="306" spans="1:20" ht="77.25" customHeight="1" x14ac:dyDescent="0.35">
      <c r="A306" s="440"/>
      <c r="B306" s="443"/>
      <c r="C306" s="242"/>
      <c r="D306" s="238"/>
      <c r="E306" s="242"/>
      <c r="F306" s="242"/>
      <c r="G306" s="242"/>
      <c r="H306" s="248"/>
      <c r="I306" s="245"/>
      <c r="J306" s="252" t="s">
        <v>47</v>
      </c>
      <c r="K306" s="249" t="s">
        <v>402</v>
      </c>
      <c r="L306" s="245" t="s">
        <v>40</v>
      </c>
      <c r="M306" s="245">
        <v>14</v>
      </c>
      <c r="N306" s="245">
        <v>14</v>
      </c>
      <c r="O306" s="248">
        <f t="shared" si="70"/>
        <v>100</v>
      </c>
      <c r="P306" s="246"/>
      <c r="Q306" s="247"/>
      <c r="R306" s="250"/>
      <c r="S306" s="265"/>
    </row>
    <row r="307" spans="1:20" ht="77.25" customHeight="1" x14ac:dyDescent="0.35">
      <c r="A307" s="440"/>
      <c r="B307" s="443"/>
      <c r="C307" s="242"/>
      <c r="D307" s="238"/>
      <c r="E307" s="242"/>
      <c r="F307" s="242"/>
      <c r="G307" s="242"/>
      <c r="H307" s="248"/>
      <c r="I307" s="245"/>
      <c r="J307" s="252" t="s">
        <v>69</v>
      </c>
      <c r="K307" s="249" t="s">
        <v>403</v>
      </c>
      <c r="L307" s="245" t="s">
        <v>40</v>
      </c>
      <c r="M307" s="245"/>
      <c r="N307" s="245"/>
      <c r="O307" s="248"/>
      <c r="P307" s="246"/>
      <c r="Q307" s="247"/>
      <c r="R307" s="250"/>
      <c r="S307" s="265"/>
    </row>
    <row r="308" spans="1:20" s="264" customFormat="1" ht="39" customHeight="1" x14ac:dyDescent="0.35">
      <c r="A308" s="441"/>
      <c r="B308" s="444"/>
      <c r="C308" s="257"/>
      <c r="D308" s="258" t="s">
        <v>6</v>
      </c>
      <c r="E308" s="257"/>
      <c r="F308" s="259"/>
      <c r="G308" s="259"/>
      <c r="H308" s="260">
        <f>(H302+H298)/2</f>
        <v>100</v>
      </c>
      <c r="I308" s="260">
        <f>H308</f>
        <v>100</v>
      </c>
      <c r="J308" s="261"/>
      <c r="K308" s="258" t="s">
        <v>6</v>
      </c>
      <c r="L308" s="259"/>
      <c r="M308" s="262"/>
      <c r="N308" s="262"/>
      <c r="O308" s="260">
        <f>(O302+O298)/2</f>
        <v>97.090571630803367</v>
      </c>
      <c r="P308" s="260">
        <f>O308</f>
        <v>97.090571630803367</v>
      </c>
      <c r="Q308" s="260">
        <f>(I308+P308)/2</f>
        <v>98.545285815401684</v>
      </c>
      <c r="R308" s="257" t="s">
        <v>490</v>
      </c>
      <c r="S308" s="265"/>
      <c r="T308" s="263"/>
    </row>
    <row r="309" spans="1:20" ht="70.5" customHeight="1" x14ac:dyDescent="0.35">
      <c r="A309" s="439">
        <v>31</v>
      </c>
      <c r="B309" s="442" t="s">
        <v>127</v>
      </c>
      <c r="C309" s="237" t="s">
        <v>12</v>
      </c>
      <c r="D309" s="240" t="s">
        <v>91</v>
      </c>
      <c r="E309" s="237"/>
      <c r="F309" s="237"/>
      <c r="G309" s="237"/>
      <c r="H309" s="243">
        <f>H310</f>
        <v>100</v>
      </c>
      <c r="I309" s="243">
        <f>H309</f>
        <v>100</v>
      </c>
      <c r="J309" s="244" t="s">
        <v>12</v>
      </c>
      <c r="K309" s="240" t="s">
        <v>91</v>
      </c>
      <c r="L309" s="245"/>
      <c r="M309" s="245"/>
      <c r="N309" s="245"/>
      <c r="O309" s="243">
        <f>(O310+O311+O312)/3</f>
        <v>105.13056092843328</v>
      </c>
      <c r="P309" s="246">
        <f>O309</f>
        <v>105.13056092843328</v>
      </c>
      <c r="Q309" s="247">
        <f>(I309+P309)/2</f>
        <v>102.56528046421664</v>
      </c>
      <c r="R309" s="245"/>
      <c r="S309" s="265"/>
    </row>
    <row r="310" spans="1:20" ht="69.75" x14ac:dyDescent="0.35">
      <c r="A310" s="440"/>
      <c r="B310" s="443"/>
      <c r="C310" s="242" t="s">
        <v>7</v>
      </c>
      <c r="D310" s="238" t="s">
        <v>92</v>
      </c>
      <c r="E310" s="242" t="s">
        <v>27</v>
      </c>
      <c r="F310" s="242">
        <v>95</v>
      </c>
      <c r="G310" s="242">
        <v>100</v>
      </c>
      <c r="H310" s="248">
        <v>100</v>
      </c>
      <c r="I310" s="245"/>
      <c r="J310" s="245" t="s">
        <v>7</v>
      </c>
      <c r="K310" s="249" t="s">
        <v>391</v>
      </c>
      <c r="L310" s="245" t="s">
        <v>40</v>
      </c>
      <c r="M310" s="245">
        <v>47</v>
      </c>
      <c r="N310" s="245">
        <v>49</v>
      </c>
      <c r="O310" s="248">
        <f t="shared" ref="O310:O311" si="71">N310/M310*100</f>
        <v>104.25531914893618</v>
      </c>
      <c r="P310" s="246"/>
      <c r="Q310" s="247"/>
      <c r="R310" s="250"/>
      <c r="S310" s="265"/>
    </row>
    <row r="311" spans="1:20" ht="69.75" x14ac:dyDescent="0.35">
      <c r="A311" s="440"/>
      <c r="B311" s="443"/>
      <c r="C311" s="242"/>
      <c r="D311" s="238"/>
      <c r="E311" s="242"/>
      <c r="F311" s="242"/>
      <c r="G311" s="242"/>
      <c r="H311" s="248"/>
      <c r="I311" s="245"/>
      <c r="J311" s="245" t="s">
        <v>8</v>
      </c>
      <c r="K311" s="249" t="s">
        <v>385</v>
      </c>
      <c r="L311" s="245" t="s">
        <v>40</v>
      </c>
      <c r="M311" s="245">
        <v>176</v>
      </c>
      <c r="N311" s="245">
        <v>178</v>
      </c>
      <c r="O311" s="248">
        <f t="shared" si="71"/>
        <v>101.13636363636364</v>
      </c>
      <c r="P311" s="246"/>
      <c r="Q311" s="247"/>
      <c r="R311" s="250"/>
      <c r="S311" s="265"/>
    </row>
    <row r="312" spans="1:20" x14ac:dyDescent="0.35">
      <c r="A312" s="440"/>
      <c r="B312" s="443"/>
      <c r="C312" s="242"/>
      <c r="D312" s="238"/>
      <c r="E312" s="242"/>
      <c r="F312" s="242"/>
      <c r="G312" s="242"/>
      <c r="H312" s="248"/>
      <c r="I312" s="245"/>
      <c r="J312" s="245" t="s">
        <v>9</v>
      </c>
      <c r="K312" s="249" t="s">
        <v>399</v>
      </c>
      <c r="L312" s="245" t="s">
        <v>40</v>
      </c>
      <c r="M312" s="245">
        <v>32</v>
      </c>
      <c r="N312" s="245">
        <v>36</v>
      </c>
      <c r="O312" s="248">
        <v>110</v>
      </c>
      <c r="P312" s="246"/>
      <c r="Q312" s="247"/>
      <c r="R312" s="250"/>
      <c r="S312" s="265"/>
    </row>
    <row r="313" spans="1:20" ht="40.5" customHeight="1" x14ac:dyDescent="0.35">
      <c r="A313" s="440"/>
      <c r="B313" s="443"/>
      <c r="C313" s="237" t="s">
        <v>13</v>
      </c>
      <c r="D313" s="240" t="s">
        <v>94</v>
      </c>
      <c r="E313" s="242"/>
      <c r="F313" s="242"/>
      <c r="G313" s="242"/>
      <c r="H313" s="243">
        <f>(H314+H315)/2</f>
        <v>100</v>
      </c>
      <c r="I313" s="243">
        <f>H313</f>
        <v>100</v>
      </c>
      <c r="J313" s="237" t="s">
        <v>13</v>
      </c>
      <c r="K313" s="240" t="s">
        <v>94</v>
      </c>
      <c r="L313" s="245"/>
      <c r="M313" s="251"/>
      <c r="N313" s="251"/>
      <c r="O313" s="243">
        <f>(O314+O315+O316)/3</f>
        <v>101.0752688172043</v>
      </c>
      <c r="P313" s="246">
        <f>O313</f>
        <v>101.0752688172043</v>
      </c>
      <c r="Q313" s="247">
        <f>(I313+P313)/2</f>
        <v>100.53763440860214</v>
      </c>
      <c r="R313" s="245"/>
      <c r="S313" s="265"/>
    </row>
    <row r="314" spans="1:20" ht="69.75" x14ac:dyDescent="0.35">
      <c r="A314" s="440"/>
      <c r="B314" s="443"/>
      <c r="C314" s="242" t="s">
        <v>14</v>
      </c>
      <c r="D314" s="238" t="s">
        <v>92</v>
      </c>
      <c r="E314" s="242" t="s">
        <v>27</v>
      </c>
      <c r="F314" s="242">
        <v>95</v>
      </c>
      <c r="G314" s="242">
        <v>100</v>
      </c>
      <c r="H314" s="248">
        <v>100</v>
      </c>
      <c r="I314" s="245"/>
      <c r="J314" s="252" t="s">
        <v>14</v>
      </c>
      <c r="K314" s="249" t="s">
        <v>404</v>
      </c>
      <c r="L314" s="245" t="s">
        <v>40</v>
      </c>
      <c r="M314" s="245">
        <v>248</v>
      </c>
      <c r="N314" s="245">
        <v>256</v>
      </c>
      <c r="O314" s="248">
        <f t="shared" ref="O314:O316" si="72">N314/M314*100</f>
        <v>103.2258064516129</v>
      </c>
      <c r="P314" s="246"/>
      <c r="Q314" s="247"/>
      <c r="R314" s="250"/>
      <c r="S314" s="265"/>
    </row>
    <row r="315" spans="1:20" ht="69.75" x14ac:dyDescent="0.35">
      <c r="A315" s="440"/>
      <c r="B315" s="443"/>
      <c r="C315" s="242" t="s">
        <v>15</v>
      </c>
      <c r="D315" s="238" t="s">
        <v>95</v>
      </c>
      <c r="E315" s="242" t="s">
        <v>96</v>
      </c>
      <c r="F315" s="242">
        <v>35</v>
      </c>
      <c r="G315" s="242">
        <v>30.2</v>
      </c>
      <c r="H315" s="248">
        <v>100</v>
      </c>
      <c r="I315" s="245"/>
      <c r="J315" s="252" t="s">
        <v>15</v>
      </c>
      <c r="K315" s="249" t="s">
        <v>387</v>
      </c>
      <c r="L315" s="245" t="s">
        <v>40</v>
      </c>
      <c r="M315" s="245">
        <v>2</v>
      </c>
      <c r="N315" s="245">
        <v>2</v>
      </c>
      <c r="O315" s="248">
        <f t="shared" si="72"/>
        <v>100</v>
      </c>
      <c r="P315" s="246"/>
      <c r="Q315" s="247"/>
      <c r="R315" s="250"/>
      <c r="S315" s="265"/>
    </row>
    <row r="316" spans="1:20" x14ac:dyDescent="0.35">
      <c r="A316" s="440"/>
      <c r="B316" s="443"/>
      <c r="C316" s="242"/>
      <c r="D316" s="238"/>
      <c r="E316" s="242"/>
      <c r="F316" s="242"/>
      <c r="G316" s="242"/>
      <c r="H316" s="248"/>
      <c r="I316" s="245"/>
      <c r="J316" s="252" t="s">
        <v>41</v>
      </c>
      <c r="K316" s="249" t="s">
        <v>388</v>
      </c>
      <c r="L316" s="245" t="s">
        <v>40</v>
      </c>
      <c r="M316" s="245">
        <v>5</v>
      </c>
      <c r="N316" s="245">
        <v>5</v>
      </c>
      <c r="O316" s="248">
        <f t="shared" si="72"/>
        <v>100</v>
      </c>
      <c r="P316" s="246"/>
      <c r="Q316" s="247"/>
      <c r="R316" s="250"/>
      <c r="S316" s="265"/>
    </row>
    <row r="317" spans="1:20" s="264" customFormat="1" ht="40.5" customHeight="1" x14ac:dyDescent="0.35">
      <c r="A317" s="441"/>
      <c r="B317" s="444"/>
      <c r="C317" s="257"/>
      <c r="D317" s="258" t="s">
        <v>6</v>
      </c>
      <c r="E317" s="257"/>
      <c r="F317" s="259"/>
      <c r="G317" s="259"/>
      <c r="H317" s="260">
        <f>(H313+H309)/2</f>
        <v>100</v>
      </c>
      <c r="I317" s="260">
        <f>H317</f>
        <v>100</v>
      </c>
      <c r="J317" s="261"/>
      <c r="K317" s="258" t="s">
        <v>6</v>
      </c>
      <c r="L317" s="259"/>
      <c r="M317" s="262"/>
      <c r="N317" s="262"/>
      <c r="O317" s="260">
        <f>(O313+O309)/2</f>
        <v>103.10291487281879</v>
      </c>
      <c r="P317" s="260">
        <f>O317</f>
        <v>103.10291487281879</v>
      </c>
      <c r="Q317" s="260">
        <f>(I317+P317)/2</f>
        <v>101.55145743640939</v>
      </c>
      <c r="R317" s="257" t="s">
        <v>33</v>
      </c>
      <c r="S317" s="265"/>
      <c r="T317" s="263"/>
    </row>
    <row r="318" spans="1:20" ht="78.75" customHeight="1" x14ac:dyDescent="0.35">
      <c r="A318" s="439">
        <v>32</v>
      </c>
      <c r="B318" s="442" t="s">
        <v>128</v>
      </c>
      <c r="C318" s="237" t="s">
        <v>12</v>
      </c>
      <c r="D318" s="240" t="s">
        <v>91</v>
      </c>
      <c r="E318" s="237"/>
      <c r="F318" s="237"/>
      <c r="G318" s="237"/>
      <c r="H318" s="243">
        <f>H319</f>
        <v>100</v>
      </c>
      <c r="I318" s="243">
        <f>H318</f>
        <v>100</v>
      </c>
      <c r="J318" s="244" t="s">
        <v>12</v>
      </c>
      <c r="K318" s="240" t="s">
        <v>91</v>
      </c>
      <c r="L318" s="245"/>
      <c r="M318" s="245"/>
      <c r="N318" s="245"/>
      <c r="O318" s="243">
        <f>(O319+O320+O321)/3</f>
        <v>98.682476943346501</v>
      </c>
      <c r="P318" s="246">
        <f>O318</f>
        <v>98.682476943346501</v>
      </c>
      <c r="Q318" s="247">
        <f>(I318+P318)/2</f>
        <v>99.34123847167325</v>
      </c>
      <c r="R318" s="242"/>
      <c r="S318" s="269"/>
    </row>
    <row r="319" spans="1:20" ht="69.75" x14ac:dyDescent="0.35">
      <c r="A319" s="440"/>
      <c r="B319" s="443"/>
      <c r="C319" s="242" t="s">
        <v>7</v>
      </c>
      <c r="D319" s="238" t="s">
        <v>92</v>
      </c>
      <c r="E319" s="242" t="s">
        <v>27</v>
      </c>
      <c r="F319" s="242">
        <v>95</v>
      </c>
      <c r="G319" s="242">
        <v>100</v>
      </c>
      <c r="H319" s="248">
        <v>100</v>
      </c>
      <c r="I319" s="245"/>
      <c r="J319" s="245" t="s">
        <v>7</v>
      </c>
      <c r="K319" s="249" t="s">
        <v>391</v>
      </c>
      <c r="L319" s="245" t="s">
        <v>40</v>
      </c>
      <c r="M319" s="245">
        <v>38</v>
      </c>
      <c r="N319" s="245">
        <v>38</v>
      </c>
      <c r="O319" s="248">
        <f t="shared" ref="O319:O321" si="73">N319/M319*100</f>
        <v>100</v>
      </c>
      <c r="P319" s="246"/>
      <c r="Q319" s="247"/>
      <c r="R319" s="250"/>
      <c r="S319" s="265"/>
    </row>
    <row r="320" spans="1:20" ht="69.75" x14ac:dyDescent="0.35">
      <c r="A320" s="440"/>
      <c r="B320" s="443"/>
      <c r="C320" s="242"/>
      <c r="D320" s="238"/>
      <c r="E320" s="242"/>
      <c r="F320" s="242"/>
      <c r="G320" s="242"/>
      <c r="H320" s="248"/>
      <c r="I320" s="245"/>
      <c r="J320" s="245" t="s">
        <v>8</v>
      </c>
      <c r="K320" s="249" t="s">
        <v>385</v>
      </c>
      <c r="L320" s="245" t="s">
        <v>40</v>
      </c>
      <c r="M320" s="245">
        <v>253</v>
      </c>
      <c r="N320" s="245">
        <v>243</v>
      </c>
      <c r="O320" s="248">
        <f t="shared" si="73"/>
        <v>96.047430830039531</v>
      </c>
      <c r="P320" s="246"/>
      <c r="Q320" s="247"/>
      <c r="R320" s="250"/>
      <c r="S320" s="265"/>
    </row>
    <row r="321" spans="1:20" x14ac:dyDescent="0.35">
      <c r="A321" s="440"/>
      <c r="B321" s="443"/>
      <c r="C321" s="242"/>
      <c r="D321" s="238"/>
      <c r="E321" s="242"/>
      <c r="F321" s="242"/>
      <c r="G321" s="242"/>
      <c r="H321" s="248"/>
      <c r="I321" s="245"/>
      <c r="J321" s="245" t="s">
        <v>9</v>
      </c>
      <c r="K321" s="249" t="s">
        <v>399</v>
      </c>
      <c r="L321" s="245" t="s">
        <v>40</v>
      </c>
      <c r="M321" s="245">
        <v>23</v>
      </c>
      <c r="N321" s="245">
        <v>23</v>
      </c>
      <c r="O321" s="248">
        <f t="shared" si="73"/>
        <v>100</v>
      </c>
      <c r="P321" s="246"/>
      <c r="Q321" s="247"/>
      <c r="R321" s="250"/>
      <c r="S321" s="265"/>
    </row>
    <row r="322" spans="1:20" ht="47.25" customHeight="1" x14ac:dyDescent="0.35">
      <c r="A322" s="440"/>
      <c r="B322" s="443"/>
      <c r="C322" s="237" t="s">
        <v>13</v>
      </c>
      <c r="D322" s="240" t="s">
        <v>94</v>
      </c>
      <c r="E322" s="242"/>
      <c r="F322" s="242"/>
      <c r="G322" s="242"/>
      <c r="H322" s="243">
        <f>(H323+H324)/2</f>
        <v>100</v>
      </c>
      <c r="I322" s="243">
        <f>H322</f>
        <v>100</v>
      </c>
      <c r="J322" s="237" t="s">
        <v>13</v>
      </c>
      <c r="K322" s="240" t="s">
        <v>94</v>
      </c>
      <c r="L322" s="245"/>
      <c r="M322" s="251"/>
      <c r="N322" s="251"/>
      <c r="O322" s="243">
        <f>(O323+O324+O325)/2</f>
        <v>98.397435897435898</v>
      </c>
      <c r="P322" s="246">
        <f>O322</f>
        <v>98.397435897435898</v>
      </c>
      <c r="Q322" s="247">
        <f>(I322+P322)/2</f>
        <v>99.198717948717956</v>
      </c>
      <c r="R322" s="242"/>
      <c r="S322" s="265"/>
    </row>
    <row r="323" spans="1:20" ht="69.75" x14ac:dyDescent="0.35">
      <c r="A323" s="440"/>
      <c r="B323" s="443"/>
      <c r="C323" s="242" t="s">
        <v>14</v>
      </c>
      <c r="D323" s="238" t="s">
        <v>92</v>
      </c>
      <c r="E323" s="242" t="s">
        <v>27</v>
      </c>
      <c r="F323" s="242">
        <v>95</v>
      </c>
      <c r="G323" s="242">
        <v>100</v>
      </c>
      <c r="H323" s="248">
        <v>100</v>
      </c>
      <c r="I323" s="245"/>
      <c r="J323" s="252" t="s">
        <v>14</v>
      </c>
      <c r="K323" s="249" t="s">
        <v>404</v>
      </c>
      <c r="L323" s="245" t="s">
        <v>40</v>
      </c>
      <c r="M323" s="245">
        <v>312</v>
      </c>
      <c r="N323" s="245">
        <v>302</v>
      </c>
      <c r="O323" s="248">
        <f t="shared" ref="O323" si="74">N323/M323*100</f>
        <v>96.794871794871796</v>
      </c>
      <c r="P323" s="246"/>
      <c r="Q323" s="247"/>
      <c r="R323" s="250"/>
      <c r="S323" s="265"/>
    </row>
    <row r="324" spans="1:20" ht="69.75" x14ac:dyDescent="0.35">
      <c r="A324" s="440"/>
      <c r="B324" s="443"/>
      <c r="C324" s="242" t="s">
        <v>15</v>
      </c>
      <c r="D324" s="238" t="s">
        <v>95</v>
      </c>
      <c r="E324" s="242" t="s">
        <v>96</v>
      </c>
      <c r="F324" s="242">
        <v>35</v>
      </c>
      <c r="G324" s="242">
        <v>11</v>
      </c>
      <c r="H324" s="248">
        <v>100</v>
      </c>
      <c r="I324" s="245"/>
      <c r="J324" s="252" t="s">
        <v>15</v>
      </c>
      <c r="K324" s="249" t="s">
        <v>387</v>
      </c>
      <c r="L324" s="245" t="s">
        <v>40</v>
      </c>
      <c r="M324" s="245"/>
      <c r="N324" s="245"/>
      <c r="O324" s="248"/>
      <c r="P324" s="246"/>
      <c r="Q324" s="247"/>
      <c r="R324" s="250"/>
      <c r="S324" s="265"/>
    </row>
    <row r="325" spans="1:20" x14ac:dyDescent="0.35">
      <c r="A325" s="440"/>
      <c r="B325" s="443"/>
      <c r="C325" s="242"/>
      <c r="D325" s="238"/>
      <c r="E325" s="242"/>
      <c r="F325" s="242"/>
      <c r="G325" s="242"/>
      <c r="H325" s="248"/>
      <c r="I325" s="245"/>
      <c r="J325" s="252" t="s">
        <v>41</v>
      </c>
      <c r="K325" s="249" t="s">
        <v>388</v>
      </c>
      <c r="L325" s="245" t="s">
        <v>40</v>
      </c>
      <c r="M325" s="245">
        <v>2</v>
      </c>
      <c r="N325" s="245">
        <v>2</v>
      </c>
      <c r="O325" s="248">
        <f t="shared" ref="O325" si="75">N325/M325*100</f>
        <v>100</v>
      </c>
      <c r="P325" s="246"/>
      <c r="Q325" s="247"/>
      <c r="R325" s="250"/>
      <c r="S325" s="265"/>
    </row>
    <row r="326" spans="1:20" s="264" customFormat="1" ht="41.25" customHeight="1" x14ac:dyDescent="0.35">
      <c r="A326" s="441"/>
      <c r="B326" s="444"/>
      <c r="C326" s="257"/>
      <c r="D326" s="258" t="s">
        <v>6</v>
      </c>
      <c r="E326" s="257"/>
      <c r="F326" s="259"/>
      <c r="G326" s="259"/>
      <c r="H326" s="260">
        <f>(H322+H318)/2</f>
        <v>100</v>
      </c>
      <c r="I326" s="260">
        <f>H326</f>
        <v>100</v>
      </c>
      <c r="J326" s="261"/>
      <c r="K326" s="258" t="s">
        <v>6</v>
      </c>
      <c r="L326" s="259"/>
      <c r="M326" s="262"/>
      <c r="N326" s="262"/>
      <c r="O326" s="260">
        <f>(O322+O318)/2</f>
        <v>98.539956420391206</v>
      </c>
      <c r="P326" s="260">
        <f>O326</f>
        <v>98.539956420391206</v>
      </c>
      <c r="Q326" s="260">
        <f>(I326+P326)/2</f>
        <v>99.269978210195603</v>
      </c>
      <c r="R326" s="257" t="s">
        <v>490</v>
      </c>
      <c r="S326" s="265"/>
      <c r="T326" s="263"/>
    </row>
    <row r="327" spans="1:20" ht="78.75" customHeight="1" x14ac:dyDescent="0.35">
      <c r="A327" s="439">
        <v>33</v>
      </c>
      <c r="B327" s="442" t="s">
        <v>129</v>
      </c>
      <c r="C327" s="237" t="s">
        <v>12</v>
      </c>
      <c r="D327" s="240" t="s">
        <v>91</v>
      </c>
      <c r="E327" s="237"/>
      <c r="F327" s="237"/>
      <c r="G327" s="237"/>
      <c r="H327" s="243">
        <f>H328</f>
        <v>100</v>
      </c>
      <c r="I327" s="243">
        <f>H327</f>
        <v>100</v>
      </c>
      <c r="J327" s="244" t="s">
        <v>12</v>
      </c>
      <c r="K327" s="240" t="s">
        <v>91</v>
      </c>
      <c r="L327" s="245"/>
      <c r="M327" s="245"/>
      <c r="N327" s="245"/>
      <c r="O327" s="243">
        <f>(O328+O329+O330)/3</f>
        <v>100.60690943043885</v>
      </c>
      <c r="P327" s="246">
        <f>O327</f>
        <v>100.60690943043885</v>
      </c>
      <c r="Q327" s="247">
        <f>(I327+P327)/2</f>
        <v>100.30345471521943</v>
      </c>
      <c r="R327" s="242"/>
      <c r="S327" s="265"/>
    </row>
    <row r="328" spans="1:20" ht="69.75" x14ac:dyDescent="0.35">
      <c r="A328" s="440"/>
      <c r="B328" s="443"/>
      <c r="C328" s="242" t="s">
        <v>7</v>
      </c>
      <c r="D328" s="238" t="s">
        <v>92</v>
      </c>
      <c r="E328" s="242" t="s">
        <v>27</v>
      </c>
      <c r="F328" s="242">
        <v>95</v>
      </c>
      <c r="G328" s="242">
        <v>95</v>
      </c>
      <c r="H328" s="248">
        <f>G328/F328*100</f>
        <v>100</v>
      </c>
      <c r="I328" s="245"/>
      <c r="J328" s="245" t="s">
        <v>7</v>
      </c>
      <c r="K328" s="249" t="s">
        <v>391</v>
      </c>
      <c r="L328" s="245" t="s">
        <v>40</v>
      </c>
      <c r="M328" s="245">
        <v>21</v>
      </c>
      <c r="N328" s="245">
        <v>22</v>
      </c>
      <c r="O328" s="248">
        <f t="shared" ref="O328:O330" si="76">N328/M328*100</f>
        <v>104.76190476190477</v>
      </c>
      <c r="P328" s="246"/>
      <c r="Q328" s="247"/>
      <c r="R328" s="250"/>
      <c r="S328" s="265"/>
    </row>
    <row r="329" spans="1:20" ht="69.75" x14ac:dyDescent="0.35">
      <c r="A329" s="440"/>
      <c r="B329" s="443"/>
      <c r="C329" s="242"/>
      <c r="D329" s="238"/>
      <c r="E329" s="242"/>
      <c r="F329" s="242"/>
      <c r="G329" s="242"/>
      <c r="H329" s="248"/>
      <c r="I329" s="245"/>
      <c r="J329" s="245" t="s">
        <v>8</v>
      </c>
      <c r="K329" s="249" t="s">
        <v>385</v>
      </c>
      <c r="L329" s="245" t="s">
        <v>40</v>
      </c>
      <c r="M329" s="245">
        <v>238</v>
      </c>
      <c r="N329" s="245">
        <v>231</v>
      </c>
      <c r="O329" s="248">
        <f t="shared" si="76"/>
        <v>97.058823529411768</v>
      </c>
      <c r="P329" s="246"/>
      <c r="Q329" s="247"/>
      <c r="R329" s="250"/>
      <c r="S329" s="266"/>
    </row>
    <row r="330" spans="1:20" x14ac:dyDescent="0.35">
      <c r="A330" s="440"/>
      <c r="B330" s="443"/>
      <c r="C330" s="242"/>
      <c r="D330" s="238"/>
      <c r="E330" s="242"/>
      <c r="F330" s="242"/>
      <c r="G330" s="242"/>
      <c r="H330" s="248"/>
      <c r="I330" s="245"/>
      <c r="J330" s="245" t="s">
        <v>9</v>
      </c>
      <c r="K330" s="249" t="s">
        <v>399</v>
      </c>
      <c r="L330" s="245" t="s">
        <v>40</v>
      </c>
      <c r="M330" s="245">
        <v>36</v>
      </c>
      <c r="N330" s="245">
        <v>36</v>
      </c>
      <c r="O330" s="248">
        <f t="shared" si="76"/>
        <v>100</v>
      </c>
      <c r="P330" s="246"/>
      <c r="Q330" s="247"/>
      <c r="R330" s="250"/>
      <c r="S330" s="265"/>
    </row>
    <row r="331" spans="1:20" ht="45.75" customHeight="1" x14ac:dyDescent="0.35">
      <c r="A331" s="440"/>
      <c r="B331" s="443"/>
      <c r="C331" s="237" t="s">
        <v>13</v>
      </c>
      <c r="D331" s="240" t="s">
        <v>94</v>
      </c>
      <c r="E331" s="242"/>
      <c r="F331" s="242"/>
      <c r="G331" s="242"/>
      <c r="H331" s="243">
        <f>(H332+H333)/2</f>
        <v>100</v>
      </c>
      <c r="I331" s="243">
        <f>H331</f>
        <v>100</v>
      </c>
      <c r="J331" s="237" t="s">
        <v>13</v>
      </c>
      <c r="K331" s="240" t="s">
        <v>94</v>
      </c>
      <c r="L331" s="245"/>
      <c r="M331" s="251"/>
      <c r="N331" s="251"/>
      <c r="O331" s="243">
        <f>(O332+O333+O334)/3</f>
        <v>99.31506849315069</v>
      </c>
      <c r="P331" s="246">
        <f>O331</f>
        <v>99.31506849315069</v>
      </c>
      <c r="Q331" s="247">
        <f>(I331+P331)/2</f>
        <v>99.657534246575352</v>
      </c>
      <c r="R331" s="242"/>
      <c r="S331" s="265"/>
    </row>
    <row r="332" spans="1:20" ht="69.75" x14ac:dyDescent="0.35">
      <c r="A332" s="440"/>
      <c r="B332" s="443"/>
      <c r="C332" s="242" t="s">
        <v>14</v>
      </c>
      <c r="D332" s="238" t="s">
        <v>92</v>
      </c>
      <c r="E332" s="242" t="s">
        <v>27</v>
      </c>
      <c r="F332" s="242">
        <v>95</v>
      </c>
      <c r="G332" s="242">
        <v>95</v>
      </c>
      <c r="H332" s="248">
        <f t="shared" ref="H332" si="77">G332/F332*100</f>
        <v>100</v>
      </c>
      <c r="I332" s="245"/>
      <c r="J332" s="252" t="s">
        <v>14</v>
      </c>
      <c r="K332" s="249" t="s">
        <v>404</v>
      </c>
      <c r="L332" s="245" t="s">
        <v>40</v>
      </c>
      <c r="M332" s="245">
        <v>292</v>
      </c>
      <c r="N332" s="245">
        <v>286</v>
      </c>
      <c r="O332" s="248">
        <f t="shared" ref="O332:O334" si="78">N332/M332*100</f>
        <v>97.945205479452056</v>
      </c>
      <c r="P332" s="246"/>
      <c r="Q332" s="247"/>
      <c r="R332" s="250"/>
      <c r="S332" s="265"/>
    </row>
    <row r="333" spans="1:20" ht="69.75" x14ac:dyDescent="0.35">
      <c r="A333" s="440"/>
      <c r="B333" s="443"/>
      <c r="C333" s="242" t="s">
        <v>15</v>
      </c>
      <c r="D333" s="238" t="s">
        <v>95</v>
      </c>
      <c r="E333" s="242" t="s">
        <v>96</v>
      </c>
      <c r="F333" s="242">
        <v>35</v>
      </c>
      <c r="G333" s="242">
        <v>10.5</v>
      </c>
      <c r="H333" s="248">
        <v>100</v>
      </c>
      <c r="I333" s="245"/>
      <c r="J333" s="252" t="s">
        <v>15</v>
      </c>
      <c r="K333" s="249" t="s">
        <v>387</v>
      </c>
      <c r="L333" s="245" t="s">
        <v>40</v>
      </c>
      <c r="M333" s="245">
        <v>1</v>
      </c>
      <c r="N333" s="245">
        <v>1</v>
      </c>
      <c r="O333" s="248">
        <f t="shared" si="78"/>
        <v>100</v>
      </c>
      <c r="P333" s="246"/>
      <c r="Q333" s="247"/>
      <c r="R333" s="250"/>
      <c r="S333" s="265"/>
    </row>
    <row r="334" spans="1:20" x14ac:dyDescent="0.35">
      <c r="A334" s="440"/>
      <c r="B334" s="443"/>
      <c r="C334" s="242"/>
      <c r="D334" s="238"/>
      <c r="E334" s="242"/>
      <c r="F334" s="242"/>
      <c r="G334" s="242"/>
      <c r="H334" s="248"/>
      <c r="I334" s="245"/>
      <c r="J334" s="252" t="s">
        <v>41</v>
      </c>
      <c r="K334" s="249" t="s">
        <v>388</v>
      </c>
      <c r="L334" s="245" t="s">
        <v>40</v>
      </c>
      <c r="M334" s="245">
        <v>2</v>
      </c>
      <c r="N334" s="245">
        <v>2</v>
      </c>
      <c r="O334" s="248">
        <f t="shared" si="78"/>
        <v>100</v>
      </c>
      <c r="P334" s="246"/>
      <c r="Q334" s="247"/>
      <c r="R334" s="250"/>
      <c r="S334" s="265"/>
    </row>
    <row r="335" spans="1:20" s="264" customFormat="1" ht="37.5" customHeight="1" x14ac:dyDescent="0.35">
      <c r="A335" s="441"/>
      <c r="B335" s="444"/>
      <c r="C335" s="257"/>
      <c r="D335" s="258" t="s">
        <v>6</v>
      </c>
      <c r="E335" s="257"/>
      <c r="F335" s="259"/>
      <c r="G335" s="259"/>
      <c r="H335" s="260">
        <f>(H331+H327)/2</f>
        <v>100</v>
      </c>
      <c r="I335" s="260">
        <f>H335</f>
        <v>100</v>
      </c>
      <c r="J335" s="261"/>
      <c r="K335" s="258" t="s">
        <v>6</v>
      </c>
      <c r="L335" s="259"/>
      <c r="M335" s="262"/>
      <c r="N335" s="262"/>
      <c r="O335" s="260">
        <f>(O331+O327)/2</f>
        <v>99.960988961794769</v>
      </c>
      <c r="P335" s="260">
        <f>O335</f>
        <v>99.960988961794769</v>
      </c>
      <c r="Q335" s="260">
        <f>(I335+P335)/2</f>
        <v>99.980494480897391</v>
      </c>
      <c r="R335" s="257" t="s">
        <v>490</v>
      </c>
      <c r="S335" s="265"/>
      <c r="T335" s="263"/>
    </row>
    <row r="336" spans="1:20" ht="70.5" customHeight="1" x14ac:dyDescent="0.35">
      <c r="A336" s="439">
        <v>34</v>
      </c>
      <c r="B336" s="442" t="s">
        <v>130</v>
      </c>
      <c r="C336" s="237" t="s">
        <v>12</v>
      </c>
      <c r="D336" s="240" t="s">
        <v>91</v>
      </c>
      <c r="E336" s="237"/>
      <c r="F336" s="237"/>
      <c r="G336" s="237"/>
      <c r="H336" s="243">
        <f>H337</f>
        <v>100</v>
      </c>
      <c r="I336" s="243">
        <f>H336</f>
        <v>100</v>
      </c>
      <c r="J336" s="244" t="s">
        <v>12</v>
      </c>
      <c r="K336" s="240" t="s">
        <v>91</v>
      </c>
      <c r="L336" s="245"/>
      <c r="M336" s="245"/>
      <c r="N336" s="245"/>
      <c r="O336" s="243">
        <f>(O337+O338+O339)/3</f>
        <v>101.45299145299145</v>
      </c>
      <c r="P336" s="246">
        <f>O336</f>
        <v>101.45299145299145</v>
      </c>
      <c r="Q336" s="247">
        <f>(I336+P336)/2</f>
        <v>100.72649572649573</v>
      </c>
      <c r="R336" s="242"/>
      <c r="S336" s="265"/>
    </row>
    <row r="337" spans="1:20" ht="69.75" x14ac:dyDescent="0.35">
      <c r="A337" s="440"/>
      <c r="B337" s="443"/>
      <c r="C337" s="242" t="s">
        <v>7</v>
      </c>
      <c r="D337" s="238" t="s">
        <v>92</v>
      </c>
      <c r="E337" s="242" t="s">
        <v>27</v>
      </c>
      <c r="F337" s="242">
        <v>95</v>
      </c>
      <c r="G337" s="242">
        <v>97</v>
      </c>
      <c r="H337" s="248">
        <v>100</v>
      </c>
      <c r="I337" s="245"/>
      <c r="J337" s="245" t="s">
        <v>7</v>
      </c>
      <c r="K337" s="249" t="s">
        <v>391</v>
      </c>
      <c r="L337" s="245" t="s">
        <v>40</v>
      </c>
      <c r="M337" s="245">
        <v>19</v>
      </c>
      <c r="N337" s="245">
        <v>19</v>
      </c>
      <c r="O337" s="248">
        <f t="shared" ref="O337:O339" si="79">N337/M337*100</f>
        <v>100</v>
      </c>
      <c r="P337" s="246"/>
      <c r="Q337" s="247"/>
      <c r="R337" s="250"/>
      <c r="S337" s="265"/>
    </row>
    <row r="338" spans="1:20" ht="69.75" x14ac:dyDescent="0.35">
      <c r="A338" s="440"/>
      <c r="B338" s="443"/>
      <c r="C338" s="242"/>
      <c r="D338" s="238"/>
      <c r="E338" s="242"/>
      <c r="F338" s="242"/>
      <c r="G338" s="242"/>
      <c r="H338" s="248"/>
      <c r="I338" s="245"/>
      <c r="J338" s="245" t="s">
        <v>8</v>
      </c>
      <c r="K338" s="249" t="s">
        <v>385</v>
      </c>
      <c r="L338" s="245" t="s">
        <v>40</v>
      </c>
      <c r="M338" s="245">
        <v>240</v>
      </c>
      <c r="N338" s="245">
        <v>232</v>
      </c>
      <c r="O338" s="248">
        <f t="shared" si="79"/>
        <v>96.666666666666671</v>
      </c>
      <c r="P338" s="246"/>
      <c r="Q338" s="247"/>
      <c r="R338" s="250"/>
      <c r="S338" s="265"/>
    </row>
    <row r="339" spans="1:20" x14ac:dyDescent="0.35">
      <c r="A339" s="440"/>
      <c r="B339" s="443"/>
      <c r="C339" s="242"/>
      <c r="D339" s="238"/>
      <c r="E339" s="242"/>
      <c r="F339" s="242"/>
      <c r="G339" s="242"/>
      <c r="H339" s="248"/>
      <c r="I339" s="245"/>
      <c r="J339" s="245" t="s">
        <v>9</v>
      </c>
      <c r="K339" s="249" t="s">
        <v>399</v>
      </c>
      <c r="L339" s="245" t="s">
        <v>40</v>
      </c>
      <c r="M339" s="245">
        <v>13</v>
      </c>
      <c r="N339" s="245">
        <v>14</v>
      </c>
      <c r="O339" s="248">
        <f t="shared" si="79"/>
        <v>107.69230769230769</v>
      </c>
      <c r="P339" s="246"/>
      <c r="Q339" s="247"/>
      <c r="R339" s="250"/>
      <c r="S339" s="265"/>
    </row>
    <row r="340" spans="1:20" ht="33" customHeight="1" x14ac:dyDescent="0.35">
      <c r="A340" s="440"/>
      <c r="B340" s="443"/>
      <c r="C340" s="237" t="s">
        <v>13</v>
      </c>
      <c r="D340" s="240" t="s">
        <v>94</v>
      </c>
      <c r="E340" s="242"/>
      <c r="F340" s="242"/>
      <c r="G340" s="242"/>
      <c r="H340" s="243">
        <f>(H341+H342)/2</f>
        <v>100</v>
      </c>
      <c r="I340" s="243">
        <f>H340</f>
        <v>100</v>
      </c>
      <c r="J340" s="237" t="s">
        <v>13</v>
      </c>
      <c r="K340" s="240" t="s">
        <v>94</v>
      </c>
      <c r="L340" s="245"/>
      <c r="M340" s="251"/>
      <c r="N340" s="251"/>
      <c r="O340" s="243">
        <f>(O341+O342+O343)/3</f>
        <v>99.132589838909553</v>
      </c>
      <c r="P340" s="246">
        <f>O340</f>
        <v>99.132589838909553</v>
      </c>
      <c r="Q340" s="247">
        <f>(I340+P340)/2</f>
        <v>99.566294919454776</v>
      </c>
      <c r="R340" s="242"/>
      <c r="S340" s="265"/>
    </row>
    <row r="341" spans="1:20" ht="69.75" x14ac:dyDescent="0.35">
      <c r="A341" s="440"/>
      <c r="B341" s="443"/>
      <c r="C341" s="242" t="s">
        <v>14</v>
      </c>
      <c r="D341" s="238" t="s">
        <v>92</v>
      </c>
      <c r="E341" s="242" t="s">
        <v>27</v>
      </c>
      <c r="F341" s="242">
        <v>95</v>
      </c>
      <c r="G341" s="242">
        <v>100</v>
      </c>
      <c r="H341" s="248">
        <v>100</v>
      </c>
      <c r="I341" s="245"/>
      <c r="J341" s="252" t="s">
        <v>14</v>
      </c>
      <c r="K341" s="249" t="s">
        <v>404</v>
      </c>
      <c r="L341" s="245" t="s">
        <v>40</v>
      </c>
      <c r="M341" s="245">
        <v>269</v>
      </c>
      <c r="N341" s="245">
        <v>262</v>
      </c>
      <c r="O341" s="248">
        <f t="shared" ref="O341:O343" si="80">N341/M341*100</f>
        <v>97.39776951672863</v>
      </c>
      <c r="P341" s="246"/>
      <c r="Q341" s="247"/>
      <c r="R341" s="250"/>
      <c r="S341" s="265"/>
    </row>
    <row r="342" spans="1:20" ht="69.75" x14ac:dyDescent="0.35">
      <c r="A342" s="440"/>
      <c r="B342" s="443"/>
      <c r="C342" s="242" t="s">
        <v>15</v>
      </c>
      <c r="D342" s="238" t="s">
        <v>95</v>
      </c>
      <c r="E342" s="242" t="s">
        <v>96</v>
      </c>
      <c r="F342" s="242">
        <v>35</v>
      </c>
      <c r="G342" s="242">
        <v>22.2</v>
      </c>
      <c r="H342" s="248">
        <v>100</v>
      </c>
      <c r="I342" s="245"/>
      <c r="J342" s="252" t="s">
        <v>15</v>
      </c>
      <c r="K342" s="249" t="s">
        <v>387</v>
      </c>
      <c r="L342" s="245" t="s">
        <v>40</v>
      </c>
      <c r="M342" s="245">
        <v>2</v>
      </c>
      <c r="N342" s="245">
        <v>2</v>
      </c>
      <c r="O342" s="248">
        <f t="shared" si="80"/>
        <v>100</v>
      </c>
      <c r="P342" s="246"/>
      <c r="Q342" s="247"/>
      <c r="R342" s="250"/>
      <c r="S342" s="265"/>
    </row>
    <row r="343" spans="1:20" x14ac:dyDescent="0.35">
      <c r="A343" s="440"/>
      <c r="B343" s="443"/>
      <c r="C343" s="242"/>
      <c r="D343" s="238"/>
      <c r="E343" s="242"/>
      <c r="F343" s="242"/>
      <c r="G343" s="242"/>
      <c r="H343" s="248"/>
      <c r="I343" s="245"/>
      <c r="J343" s="252" t="s">
        <v>41</v>
      </c>
      <c r="K343" s="249" t="s">
        <v>388</v>
      </c>
      <c r="L343" s="245" t="s">
        <v>40</v>
      </c>
      <c r="M343" s="245">
        <v>1</v>
      </c>
      <c r="N343" s="245">
        <v>1</v>
      </c>
      <c r="O343" s="248">
        <f t="shared" si="80"/>
        <v>100</v>
      </c>
      <c r="P343" s="246"/>
      <c r="Q343" s="247"/>
      <c r="R343" s="250"/>
      <c r="S343" s="265"/>
    </row>
    <row r="344" spans="1:20" s="264" customFormat="1" ht="36.75" customHeight="1" x14ac:dyDescent="0.35">
      <c r="A344" s="441"/>
      <c r="B344" s="444"/>
      <c r="C344" s="257"/>
      <c r="D344" s="258" t="s">
        <v>6</v>
      </c>
      <c r="E344" s="257"/>
      <c r="F344" s="259"/>
      <c r="G344" s="259"/>
      <c r="H344" s="260">
        <f>(H340+H336)/2</f>
        <v>100</v>
      </c>
      <c r="I344" s="260">
        <f>H344</f>
        <v>100</v>
      </c>
      <c r="J344" s="261"/>
      <c r="K344" s="258" t="s">
        <v>6</v>
      </c>
      <c r="L344" s="259"/>
      <c r="M344" s="262"/>
      <c r="N344" s="262"/>
      <c r="O344" s="260">
        <f>(O340+O336)/2</f>
        <v>100.2927906459505</v>
      </c>
      <c r="P344" s="260">
        <f>O344</f>
        <v>100.2927906459505</v>
      </c>
      <c r="Q344" s="260">
        <f>(I344+P344)/2</f>
        <v>100.14639532297525</v>
      </c>
      <c r="R344" s="257" t="s">
        <v>490</v>
      </c>
      <c r="S344" s="265"/>
      <c r="T344" s="263"/>
    </row>
    <row r="345" spans="1:20" ht="72" customHeight="1" x14ac:dyDescent="0.35">
      <c r="A345" s="439">
        <v>35</v>
      </c>
      <c r="B345" s="442" t="s">
        <v>131</v>
      </c>
      <c r="C345" s="237" t="s">
        <v>12</v>
      </c>
      <c r="D345" s="240" t="s">
        <v>91</v>
      </c>
      <c r="E345" s="237"/>
      <c r="F345" s="237"/>
      <c r="G345" s="237"/>
      <c r="H345" s="243">
        <f>H346</f>
        <v>100</v>
      </c>
      <c r="I345" s="243">
        <f>H345</f>
        <v>100</v>
      </c>
      <c r="J345" s="244" t="s">
        <v>12</v>
      </c>
      <c r="K345" s="240" t="s">
        <v>91</v>
      </c>
      <c r="L345" s="245"/>
      <c r="M345" s="245"/>
      <c r="N345" s="245"/>
      <c r="O345" s="243">
        <f>(O346+O347+O348)/3</f>
        <v>98.888369030290434</v>
      </c>
      <c r="P345" s="246">
        <f>O345</f>
        <v>98.888369030290434</v>
      </c>
      <c r="Q345" s="247">
        <f>(I345+P345)/2</f>
        <v>99.444184515145224</v>
      </c>
      <c r="R345" s="242"/>
      <c r="S345" s="265"/>
    </row>
    <row r="346" spans="1:20" ht="69.75" x14ac:dyDescent="0.35">
      <c r="A346" s="440"/>
      <c r="B346" s="443"/>
      <c r="C346" s="242" t="s">
        <v>7</v>
      </c>
      <c r="D346" s="238" t="s">
        <v>92</v>
      </c>
      <c r="E346" s="242" t="s">
        <v>27</v>
      </c>
      <c r="F346" s="242">
        <v>95</v>
      </c>
      <c r="G346" s="242">
        <v>97.7</v>
      </c>
      <c r="H346" s="248">
        <v>100</v>
      </c>
      <c r="I346" s="245"/>
      <c r="J346" s="245" t="s">
        <v>7</v>
      </c>
      <c r="K346" s="249" t="s">
        <v>391</v>
      </c>
      <c r="L346" s="245" t="s">
        <v>40</v>
      </c>
      <c r="M346" s="245">
        <v>21</v>
      </c>
      <c r="N346" s="245">
        <v>22</v>
      </c>
      <c r="O346" s="248">
        <f t="shared" ref="O346:O348" si="81">N346/M346*100</f>
        <v>104.76190476190477</v>
      </c>
      <c r="P346" s="246"/>
      <c r="Q346" s="247"/>
      <c r="R346" s="250"/>
      <c r="S346" s="265"/>
    </row>
    <row r="347" spans="1:20" ht="69.75" x14ac:dyDescent="0.35">
      <c r="A347" s="440"/>
      <c r="B347" s="443"/>
      <c r="C347" s="242"/>
      <c r="D347" s="238"/>
      <c r="E347" s="242"/>
      <c r="F347" s="242"/>
      <c r="G347" s="242"/>
      <c r="H347" s="248"/>
      <c r="I347" s="245"/>
      <c r="J347" s="245" t="s">
        <v>8</v>
      </c>
      <c r="K347" s="249" t="s">
        <v>385</v>
      </c>
      <c r="L347" s="245" t="s">
        <v>40</v>
      </c>
      <c r="M347" s="245">
        <v>229</v>
      </c>
      <c r="N347" s="245">
        <v>220</v>
      </c>
      <c r="O347" s="248">
        <f t="shared" si="81"/>
        <v>96.069868995633186</v>
      </c>
      <c r="P347" s="246"/>
      <c r="Q347" s="247"/>
      <c r="R347" s="250"/>
      <c r="S347" s="265"/>
    </row>
    <row r="348" spans="1:20" x14ac:dyDescent="0.35">
      <c r="A348" s="440"/>
      <c r="B348" s="443"/>
      <c r="C348" s="242"/>
      <c r="D348" s="238"/>
      <c r="E348" s="242"/>
      <c r="F348" s="242"/>
      <c r="G348" s="242"/>
      <c r="H348" s="248"/>
      <c r="I348" s="245"/>
      <c r="J348" s="245" t="s">
        <v>9</v>
      </c>
      <c r="K348" s="249" t="s">
        <v>399</v>
      </c>
      <c r="L348" s="245" t="s">
        <v>40</v>
      </c>
      <c r="M348" s="245">
        <v>24</v>
      </c>
      <c r="N348" s="245">
        <v>23</v>
      </c>
      <c r="O348" s="248">
        <f t="shared" si="81"/>
        <v>95.833333333333343</v>
      </c>
      <c r="P348" s="246"/>
      <c r="Q348" s="247"/>
      <c r="R348" s="250"/>
      <c r="S348" s="265"/>
    </row>
    <row r="349" spans="1:20" ht="39" customHeight="1" x14ac:dyDescent="0.35">
      <c r="A349" s="440"/>
      <c r="B349" s="443"/>
      <c r="C349" s="237" t="s">
        <v>13</v>
      </c>
      <c r="D349" s="240" t="s">
        <v>94</v>
      </c>
      <c r="E349" s="242"/>
      <c r="F349" s="242"/>
      <c r="G349" s="242"/>
      <c r="H349" s="243">
        <f>(H350+H351)/2</f>
        <v>100</v>
      </c>
      <c r="I349" s="243">
        <f>H349</f>
        <v>100</v>
      </c>
      <c r="J349" s="237" t="s">
        <v>13</v>
      </c>
      <c r="K349" s="240" t="s">
        <v>94</v>
      </c>
      <c r="L349" s="245"/>
      <c r="M349" s="251"/>
      <c r="N349" s="251"/>
      <c r="O349" s="243">
        <f>(O350+O351+O352)/3</f>
        <v>98.897058823529406</v>
      </c>
      <c r="P349" s="246">
        <f>O349</f>
        <v>98.897058823529406</v>
      </c>
      <c r="Q349" s="247">
        <f>(I349+P349)/2</f>
        <v>99.448529411764696</v>
      </c>
      <c r="R349" s="242"/>
      <c r="S349" s="265"/>
    </row>
    <row r="350" spans="1:20" ht="69.75" x14ac:dyDescent="0.35">
      <c r="A350" s="440"/>
      <c r="B350" s="443"/>
      <c r="C350" s="242" t="s">
        <v>14</v>
      </c>
      <c r="D350" s="238" t="s">
        <v>92</v>
      </c>
      <c r="E350" s="242" t="s">
        <v>27</v>
      </c>
      <c r="F350" s="242">
        <v>95</v>
      </c>
      <c r="G350" s="242">
        <v>97.7</v>
      </c>
      <c r="H350" s="248">
        <v>100</v>
      </c>
      <c r="I350" s="245"/>
      <c r="J350" s="252" t="s">
        <v>14</v>
      </c>
      <c r="K350" s="249" t="s">
        <v>404</v>
      </c>
      <c r="L350" s="245" t="s">
        <v>40</v>
      </c>
      <c r="M350" s="245">
        <v>272</v>
      </c>
      <c r="N350" s="245">
        <v>263</v>
      </c>
      <c r="O350" s="248">
        <f t="shared" ref="O350:O352" si="82">N350/M350*100</f>
        <v>96.691176470588232</v>
      </c>
      <c r="P350" s="246"/>
      <c r="Q350" s="247"/>
      <c r="R350" s="250"/>
      <c r="S350" s="265"/>
    </row>
    <row r="351" spans="1:20" ht="69.75" x14ac:dyDescent="0.35">
      <c r="A351" s="440"/>
      <c r="B351" s="443"/>
      <c r="C351" s="242" t="s">
        <v>15</v>
      </c>
      <c r="D351" s="238" t="s">
        <v>95</v>
      </c>
      <c r="E351" s="242" t="s">
        <v>96</v>
      </c>
      <c r="F351" s="242">
        <v>35</v>
      </c>
      <c r="G351" s="242">
        <v>30.4</v>
      </c>
      <c r="H351" s="248">
        <v>100</v>
      </c>
      <c r="I351" s="245"/>
      <c r="J351" s="252" t="s">
        <v>15</v>
      </c>
      <c r="K351" s="249" t="s">
        <v>387</v>
      </c>
      <c r="L351" s="245" t="s">
        <v>40</v>
      </c>
      <c r="M351" s="245">
        <v>1</v>
      </c>
      <c r="N351" s="245">
        <v>1</v>
      </c>
      <c r="O351" s="248">
        <f t="shared" si="82"/>
        <v>100</v>
      </c>
      <c r="P351" s="246"/>
      <c r="Q351" s="247"/>
      <c r="R351" s="250"/>
      <c r="S351" s="265"/>
    </row>
    <row r="352" spans="1:20" x14ac:dyDescent="0.35">
      <c r="A352" s="440"/>
      <c r="B352" s="443"/>
      <c r="C352" s="242"/>
      <c r="D352" s="238"/>
      <c r="E352" s="242"/>
      <c r="F352" s="242"/>
      <c r="G352" s="242"/>
      <c r="H352" s="248"/>
      <c r="I352" s="245"/>
      <c r="J352" s="252" t="s">
        <v>41</v>
      </c>
      <c r="K352" s="249" t="s">
        <v>388</v>
      </c>
      <c r="L352" s="245" t="s">
        <v>40</v>
      </c>
      <c r="M352" s="245">
        <v>1</v>
      </c>
      <c r="N352" s="245">
        <v>1</v>
      </c>
      <c r="O352" s="248">
        <f t="shared" si="82"/>
        <v>100</v>
      </c>
      <c r="P352" s="246"/>
      <c r="Q352" s="247"/>
      <c r="R352" s="250"/>
      <c r="S352" s="265"/>
    </row>
    <row r="353" spans="1:20" s="264" customFormat="1" ht="60" customHeight="1" x14ac:dyDescent="0.35">
      <c r="A353" s="441"/>
      <c r="B353" s="444"/>
      <c r="C353" s="257"/>
      <c r="D353" s="258" t="s">
        <v>6</v>
      </c>
      <c r="E353" s="257"/>
      <c r="F353" s="259"/>
      <c r="G353" s="259"/>
      <c r="H353" s="260">
        <f>(H349+H345)/2</f>
        <v>100</v>
      </c>
      <c r="I353" s="260">
        <f>H353</f>
        <v>100</v>
      </c>
      <c r="J353" s="261"/>
      <c r="K353" s="258" t="s">
        <v>6</v>
      </c>
      <c r="L353" s="259"/>
      <c r="M353" s="262"/>
      <c r="N353" s="262"/>
      <c r="O353" s="260">
        <f>(O349+O345)/2</f>
        <v>98.89271392690992</v>
      </c>
      <c r="P353" s="260">
        <f>O353</f>
        <v>98.89271392690992</v>
      </c>
      <c r="Q353" s="260">
        <f>(I353+P353)/2</f>
        <v>99.44635696345496</v>
      </c>
      <c r="R353" s="257" t="s">
        <v>490</v>
      </c>
      <c r="S353" s="265"/>
      <c r="T353" s="263"/>
    </row>
    <row r="354" spans="1:20" ht="65.25" customHeight="1" x14ac:dyDescent="0.35">
      <c r="A354" s="439">
        <v>36</v>
      </c>
      <c r="B354" s="442" t="s">
        <v>132</v>
      </c>
      <c r="C354" s="237" t="s">
        <v>12</v>
      </c>
      <c r="D354" s="240" t="s">
        <v>91</v>
      </c>
      <c r="E354" s="237"/>
      <c r="F354" s="237"/>
      <c r="G354" s="237"/>
      <c r="H354" s="243">
        <f>H355</f>
        <v>100</v>
      </c>
      <c r="I354" s="243">
        <f>H354</f>
        <v>100</v>
      </c>
      <c r="J354" s="244" t="s">
        <v>12</v>
      </c>
      <c r="K354" s="240" t="s">
        <v>91</v>
      </c>
      <c r="L354" s="245"/>
      <c r="M354" s="245"/>
      <c r="N354" s="245"/>
      <c r="O354" s="243">
        <f>(O355+O356+O357)/3</f>
        <v>98.856209150326791</v>
      </c>
      <c r="P354" s="246">
        <f>O354</f>
        <v>98.856209150326791</v>
      </c>
      <c r="Q354" s="247">
        <f>(I354+P354)/2</f>
        <v>99.428104575163388</v>
      </c>
      <c r="R354" s="242"/>
      <c r="S354" s="265"/>
    </row>
    <row r="355" spans="1:20" ht="69.75" x14ac:dyDescent="0.35">
      <c r="A355" s="440"/>
      <c r="B355" s="443"/>
      <c r="C355" s="242" t="s">
        <v>7</v>
      </c>
      <c r="D355" s="238" t="s">
        <v>92</v>
      </c>
      <c r="E355" s="242" t="s">
        <v>27</v>
      </c>
      <c r="F355" s="242">
        <v>95</v>
      </c>
      <c r="G355" s="242">
        <v>95</v>
      </c>
      <c r="H355" s="248">
        <v>100</v>
      </c>
      <c r="I355" s="245"/>
      <c r="J355" s="245" t="s">
        <v>7</v>
      </c>
      <c r="K355" s="249" t="s">
        <v>391</v>
      </c>
      <c r="L355" s="245" t="s">
        <v>40</v>
      </c>
      <c r="M355" s="245">
        <v>38</v>
      </c>
      <c r="N355" s="245">
        <v>38</v>
      </c>
      <c r="O355" s="248">
        <f t="shared" ref="O355:O357" si="83">N355/M355*100</f>
        <v>100</v>
      </c>
      <c r="P355" s="246"/>
      <c r="Q355" s="247"/>
      <c r="R355" s="250"/>
      <c r="S355" s="265"/>
    </row>
    <row r="356" spans="1:20" ht="69.75" x14ac:dyDescent="0.35">
      <c r="A356" s="440"/>
      <c r="B356" s="443"/>
      <c r="C356" s="242"/>
      <c r="D356" s="238"/>
      <c r="E356" s="242"/>
      <c r="F356" s="242"/>
      <c r="G356" s="242"/>
      <c r="H356" s="248"/>
      <c r="I356" s="245"/>
      <c r="J356" s="245" t="s">
        <v>8</v>
      </c>
      <c r="K356" s="249" t="s">
        <v>385</v>
      </c>
      <c r="L356" s="245" t="s">
        <v>40</v>
      </c>
      <c r="M356" s="245">
        <v>204</v>
      </c>
      <c r="N356" s="245">
        <v>197</v>
      </c>
      <c r="O356" s="248">
        <f t="shared" si="83"/>
        <v>96.568627450980387</v>
      </c>
      <c r="P356" s="246"/>
      <c r="Q356" s="247"/>
      <c r="R356" s="250"/>
      <c r="S356" s="265"/>
    </row>
    <row r="357" spans="1:20" x14ac:dyDescent="0.35">
      <c r="A357" s="440"/>
      <c r="B357" s="443"/>
      <c r="C357" s="242"/>
      <c r="D357" s="238"/>
      <c r="E357" s="242"/>
      <c r="F357" s="242"/>
      <c r="G357" s="242"/>
      <c r="H357" s="248"/>
      <c r="I357" s="245"/>
      <c r="J357" s="245" t="s">
        <v>9</v>
      </c>
      <c r="K357" s="249" t="s">
        <v>399</v>
      </c>
      <c r="L357" s="245" t="s">
        <v>40</v>
      </c>
      <c r="M357" s="245">
        <v>26</v>
      </c>
      <c r="N357" s="245">
        <v>26</v>
      </c>
      <c r="O357" s="248">
        <f t="shared" si="83"/>
        <v>100</v>
      </c>
      <c r="P357" s="246"/>
      <c r="Q357" s="247"/>
      <c r="R357" s="250"/>
      <c r="S357" s="265"/>
    </row>
    <row r="358" spans="1:20" ht="36.75" customHeight="1" x14ac:dyDescent="0.35">
      <c r="A358" s="440"/>
      <c r="B358" s="443"/>
      <c r="C358" s="237" t="s">
        <v>13</v>
      </c>
      <c r="D358" s="240" t="s">
        <v>94</v>
      </c>
      <c r="E358" s="242"/>
      <c r="F358" s="242"/>
      <c r="G358" s="242"/>
      <c r="H358" s="243">
        <f>(H359+H360)/2</f>
        <v>100</v>
      </c>
      <c r="I358" s="243">
        <f>H358</f>
        <v>100</v>
      </c>
      <c r="J358" s="237" t="s">
        <v>13</v>
      </c>
      <c r="K358" s="240" t="s">
        <v>94</v>
      </c>
      <c r="L358" s="245"/>
      <c r="M358" s="251"/>
      <c r="N358" s="251"/>
      <c r="O358" s="243">
        <f>(O359+O360+O361)/2</f>
        <v>98.664122137404576</v>
      </c>
      <c r="P358" s="246">
        <f>O358</f>
        <v>98.664122137404576</v>
      </c>
      <c r="Q358" s="247">
        <f>(I358+P358)/2</f>
        <v>99.332061068702288</v>
      </c>
      <c r="R358" s="242"/>
      <c r="S358" s="265"/>
    </row>
    <row r="359" spans="1:20" ht="69.75" x14ac:dyDescent="0.35">
      <c r="A359" s="440"/>
      <c r="B359" s="443"/>
      <c r="C359" s="242" t="s">
        <v>14</v>
      </c>
      <c r="D359" s="238" t="s">
        <v>92</v>
      </c>
      <c r="E359" s="242" t="s">
        <v>27</v>
      </c>
      <c r="F359" s="242">
        <v>95</v>
      </c>
      <c r="G359" s="242">
        <v>96.5</v>
      </c>
      <c r="H359" s="248">
        <v>100</v>
      </c>
      <c r="I359" s="245"/>
      <c r="J359" s="252" t="s">
        <v>14</v>
      </c>
      <c r="K359" s="249" t="s">
        <v>404</v>
      </c>
      <c r="L359" s="245" t="s">
        <v>40</v>
      </c>
      <c r="M359" s="245">
        <v>262</v>
      </c>
      <c r="N359" s="245">
        <v>255</v>
      </c>
      <c r="O359" s="248">
        <f t="shared" ref="O359" si="84">N359/M359*100</f>
        <v>97.328244274809165</v>
      </c>
      <c r="P359" s="246"/>
      <c r="Q359" s="247"/>
      <c r="R359" s="250"/>
      <c r="S359" s="265"/>
    </row>
    <row r="360" spans="1:20" ht="69.75" x14ac:dyDescent="0.35">
      <c r="A360" s="440"/>
      <c r="B360" s="443"/>
      <c r="C360" s="242" t="s">
        <v>15</v>
      </c>
      <c r="D360" s="238" t="s">
        <v>95</v>
      </c>
      <c r="E360" s="242" t="s">
        <v>96</v>
      </c>
      <c r="F360" s="242">
        <v>35</v>
      </c>
      <c r="G360" s="242">
        <v>17.8</v>
      </c>
      <c r="H360" s="248">
        <v>100</v>
      </c>
      <c r="I360" s="245"/>
      <c r="J360" s="252" t="s">
        <v>15</v>
      </c>
      <c r="K360" s="249" t="s">
        <v>387</v>
      </c>
      <c r="L360" s="245" t="s">
        <v>40</v>
      </c>
      <c r="M360" s="245"/>
      <c r="N360" s="245"/>
      <c r="O360" s="248"/>
      <c r="P360" s="246"/>
      <c r="Q360" s="247"/>
      <c r="R360" s="250"/>
      <c r="S360" s="265"/>
    </row>
    <row r="361" spans="1:20" x14ac:dyDescent="0.35">
      <c r="A361" s="440"/>
      <c r="B361" s="443"/>
      <c r="C361" s="242"/>
      <c r="D361" s="238"/>
      <c r="E361" s="242"/>
      <c r="F361" s="242"/>
      <c r="G361" s="242"/>
      <c r="H361" s="248"/>
      <c r="I361" s="245"/>
      <c r="J361" s="252" t="s">
        <v>41</v>
      </c>
      <c r="K361" s="249" t="s">
        <v>388</v>
      </c>
      <c r="L361" s="245" t="s">
        <v>40</v>
      </c>
      <c r="M361" s="245">
        <v>6</v>
      </c>
      <c r="N361" s="245">
        <v>6</v>
      </c>
      <c r="O361" s="248">
        <f t="shared" ref="O361" si="85">N361/M361*100</f>
        <v>100</v>
      </c>
      <c r="P361" s="246"/>
      <c r="Q361" s="247"/>
      <c r="R361" s="250"/>
      <c r="S361" s="265"/>
    </row>
    <row r="362" spans="1:20" s="264" customFormat="1" ht="40.5" customHeight="1" x14ac:dyDescent="0.35">
      <c r="A362" s="441"/>
      <c r="B362" s="444"/>
      <c r="C362" s="257"/>
      <c r="D362" s="258" t="s">
        <v>6</v>
      </c>
      <c r="E362" s="257"/>
      <c r="F362" s="259"/>
      <c r="G362" s="259"/>
      <c r="H362" s="260">
        <f>(H358+H354)/2</f>
        <v>100</v>
      </c>
      <c r="I362" s="260">
        <f>H362</f>
        <v>100</v>
      </c>
      <c r="J362" s="261"/>
      <c r="K362" s="258" t="s">
        <v>6</v>
      </c>
      <c r="L362" s="259"/>
      <c r="M362" s="262"/>
      <c r="N362" s="262"/>
      <c r="O362" s="260">
        <f>(O358+O354)/2</f>
        <v>98.76016564386569</v>
      </c>
      <c r="P362" s="260">
        <f>O362</f>
        <v>98.76016564386569</v>
      </c>
      <c r="Q362" s="260">
        <f>(I362+P362)/2</f>
        <v>99.380082821932845</v>
      </c>
      <c r="R362" s="257" t="s">
        <v>490</v>
      </c>
      <c r="S362" s="265"/>
      <c r="T362" s="263"/>
    </row>
    <row r="363" spans="1:20" ht="67.5" customHeight="1" x14ac:dyDescent="0.35">
      <c r="A363" s="439">
        <v>37</v>
      </c>
      <c r="B363" s="442" t="s">
        <v>133</v>
      </c>
      <c r="C363" s="237" t="s">
        <v>12</v>
      </c>
      <c r="D363" s="240" t="s">
        <v>91</v>
      </c>
      <c r="E363" s="237"/>
      <c r="F363" s="237"/>
      <c r="G363" s="237"/>
      <c r="H363" s="243">
        <f>H364</f>
        <v>100</v>
      </c>
      <c r="I363" s="243">
        <f>H363</f>
        <v>100</v>
      </c>
      <c r="J363" s="244" t="s">
        <v>12</v>
      </c>
      <c r="K363" s="240" t="s">
        <v>91</v>
      </c>
      <c r="L363" s="245"/>
      <c r="M363" s="245"/>
      <c r="N363" s="245"/>
      <c r="O363" s="243">
        <f>(O364+O365+O366)/3</f>
        <v>98.501872659176044</v>
      </c>
      <c r="P363" s="246">
        <f>O363</f>
        <v>98.501872659176044</v>
      </c>
      <c r="Q363" s="247">
        <f>(I363+P363)/2</f>
        <v>99.250936329588029</v>
      </c>
      <c r="R363" s="242"/>
      <c r="S363" s="265"/>
    </row>
    <row r="364" spans="1:20" ht="69.75" x14ac:dyDescent="0.35">
      <c r="A364" s="440"/>
      <c r="B364" s="443"/>
      <c r="C364" s="242" t="s">
        <v>7</v>
      </c>
      <c r="D364" s="238" t="s">
        <v>92</v>
      </c>
      <c r="E364" s="242" t="s">
        <v>27</v>
      </c>
      <c r="F364" s="242">
        <v>95</v>
      </c>
      <c r="G364" s="242">
        <v>99</v>
      </c>
      <c r="H364" s="248">
        <v>100</v>
      </c>
      <c r="I364" s="245"/>
      <c r="J364" s="245" t="s">
        <v>7</v>
      </c>
      <c r="K364" s="249" t="s">
        <v>391</v>
      </c>
      <c r="L364" s="245" t="s">
        <v>40</v>
      </c>
      <c r="M364" s="245">
        <v>60</v>
      </c>
      <c r="N364" s="245">
        <v>60</v>
      </c>
      <c r="O364" s="248">
        <f t="shared" ref="O364:O366" si="86">N364/M364*100</f>
        <v>100</v>
      </c>
      <c r="P364" s="246"/>
      <c r="Q364" s="247"/>
      <c r="R364" s="250"/>
      <c r="S364" s="265"/>
    </row>
    <row r="365" spans="1:20" ht="69.75" x14ac:dyDescent="0.35">
      <c r="A365" s="440"/>
      <c r="B365" s="443"/>
      <c r="C365" s="242"/>
      <c r="D365" s="238"/>
      <c r="E365" s="242"/>
      <c r="F365" s="242"/>
      <c r="G365" s="242"/>
      <c r="H365" s="248"/>
      <c r="I365" s="245"/>
      <c r="J365" s="245" t="s">
        <v>8</v>
      </c>
      <c r="K365" s="249" t="s">
        <v>385</v>
      </c>
      <c r="L365" s="245" t="s">
        <v>40</v>
      </c>
      <c r="M365" s="245">
        <v>178</v>
      </c>
      <c r="N365" s="245">
        <v>170</v>
      </c>
      <c r="O365" s="248">
        <f t="shared" si="86"/>
        <v>95.50561797752809</v>
      </c>
      <c r="P365" s="246"/>
      <c r="Q365" s="247"/>
      <c r="R365" s="250"/>
      <c r="S365" s="265"/>
    </row>
    <row r="366" spans="1:20" ht="21.75" customHeight="1" x14ac:dyDescent="0.35">
      <c r="A366" s="440"/>
      <c r="B366" s="443"/>
      <c r="C366" s="242"/>
      <c r="D366" s="238"/>
      <c r="E366" s="242"/>
      <c r="F366" s="242"/>
      <c r="G366" s="242"/>
      <c r="H366" s="248"/>
      <c r="I366" s="245"/>
      <c r="J366" s="245" t="s">
        <v>9</v>
      </c>
      <c r="K366" s="249" t="s">
        <v>399</v>
      </c>
      <c r="L366" s="245" t="s">
        <v>40</v>
      </c>
      <c r="M366" s="245">
        <v>31</v>
      </c>
      <c r="N366" s="245">
        <v>31</v>
      </c>
      <c r="O366" s="248">
        <f t="shared" si="86"/>
        <v>100</v>
      </c>
      <c r="P366" s="246"/>
      <c r="Q366" s="247"/>
      <c r="R366" s="250"/>
      <c r="S366" s="265"/>
    </row>
    <row r="367" spans="1:20" ht="31.5" customHeight="1" x14ac:dyDescent="0.35">
      <c r="A367" s="440"/>
      <c r="B367" s="443"/>
      <c r="C367" s="237" t="s">
        <v>13</v>
      </c>
      <c r="D367" s="240" t="s">
        <v>94</v>
      </c>
      <c r="E367" s="242"/>
      <c r="F367" s="242"/>
      <c r="G367" s="242"/>
      <c r="H367" s="243">
        <f>(H368+H369)/2</f>
        <v>100</v>
      </c>
      <c r="I367" s="243">
        <f>H367</f>
        <v>100</v>
      </c>
      <c r="J367" s="237" t="s">
        <v>13</v>
      </c>
      <c r="K367" s="240" t="s">
        <v>94</v>
      </c>
      <c r="L367" s="245"/>
      <c r="M367" s="251"/>
      <c r="N367" s="251"/>
      <c r="O367" s="243">
        <f>(O368+O369+O370)/3</f>
        <v>98.989898989899004</v>
      </c>
      <c r="P367" s="246">
        <f>O367</f>
        <v>98.989898989899004</v>
      </c>
      <c r="Q367" s="247">
        <f>(I367+P367)/2</f>
        <v>99.494949494949509</v>
      </c>
      <c r="R367" s="242"/>
      <c r="S367" s="265"/>
    </row>
    <row r="368" spans="1:20" ht="69.75" x14ac:dyDescent="0.35">
      <c r="A368" s="440"/>
      <c r="B368" s="443"/>
      <c r="C368" s="242" t="s">
        <v>14</v>
      </c>
      <c r="D368" s="238" t="s">
        <v>92</v>
      </c>
      <c r="E368" s="242" t="s">
        <v>27</v>
      </c>
      <c r="F368" s="242">
        <v>95</v>
      </c>
      <c r="G368" s="242">
        <v>99</v>
      </c>
      <c r="H368" s="248">
        <v>100</v>
      </c>
      <c r="I368" s="245"/>
      <c r="J368" s="252" t="s">
        <v>14</v>
      </c>
      <c r="K368" s="249" t="s">
        <v>404</v>
      </c>
      <c r="L368" s="245" t="s">
        <v>40</v>
      </c>
      <c r="M368" s="245">
        <v>264</v>
      </c>
      <c r="N368" s="245">
        <v>256</v>
      </c>
      <c r="O368" s="248">
        <f t="shared" ref="O368:O370" si="87">N368/M368*100</f>
        <v>96.969696969696969</v>
      </c>
      <c r="P368" s="246"/>
      <c r="Q368" s="247"/>
      <c r="R368" s="250"/>
      <c r="S368" s="265"/>
    </row>
    <row r="369" spans="1:23" ht="69.75" x14ac:dyDescent="0.35">
      <c r="A369" s="440"/>
      <c r="B369" s="443"/>
      <c r="C369" s="242" t="s">
        <v>15</v>
      </c>
      <c r="D369" s="238" t="s">
        <v>95</v>
      </c>
      <c r="E369" s="242" t="s">
        <v>96</v>
      </c>
      <c r="F369" s="242">
        <v>35</v>
      </c>
      <c r="G369" s="242">
        <v>21.9</v>
      </c>
      <c r="H369" s="248">
        <v>100</v>
      </c>
      <c r="I369" s="245"/>
      <c r="J369" s="252" t="s">
        <v>15</v>
      </c>
      <c r="K369" s="249" t="s">
        <v>387</v>
      </c>
      <c r="L369" s="245" t="s">
        <v>40</v>
      </c>
      <c r="M369" s="245">
        <v>1</v>
      </c>
      <c r="N369" s="245">
        <v>1</v>
      </c>
      <c r="O369" s="248">
        <f t="shared" si="87"/>
        <v>100</v>
      </c>
      <c r="P369" s="246"/>
      <c r="Q369" s="247"/>
      <c r="R369" s="250"/>
      <c r="S369" s="265"/>
    </row>
    <row r="370" spans="1:23" x14ac:dyDescent="0.35">
      <c r="A370" s="440"/>
      <c r="B370" s="443"/>
      <c r="C370" s="242"/>
      <c r="D370" s="238"/>
      <c r="E370" s="242"/>
      <c r="F370" s="242"/>
      <c r="G370" s="242"/>
      <c r="H370" s="248"/>
      <c r="I370" s="245"/>
      <c r="J370" s="252" t="s">
        <v>41</v>
      </c>
      <c r="K370" s="249" t="s">
        <v>388</v>
      </c>
      <c r="L370" s="245" t="s">
        <v>40</v>
      </c>
      <c r="M370" s="245">
        <v>4</v>
      </c>
      <c r="N370" s="245">
        <v>4</v>
      </c>
      <c r="O370" s="248">
        <f t="shared" si="87"/>
        <v>100</v>
      </c>
      <c r="P370" s="246"/>
      <c r="Q370" s="247"/>
      <c r="R370" s="250"/>
      <c r="S370" s="265"/>
    </row>
    <row r="371" spans="1:23" s="264" customFormat="1" ht="37.5" customHeight="1" x14ac:dyDescent="0.35">
      <c r="A371" s="441"/>
      <c r="B371" s="444"/>
      <c r="C371" s="257"/>
      <c r="D371" s="258" t="s">
        <v>6</v>
      </c>
      <c r="E371" s="257"/>
      <c r="F371" s="259"/>
      <c r="G371" s="259"/>
      <c r="H371" s="260">
        <f>(H367+H363)/2</f>
        <v>100</v>
      </c>
      <c r="I371" s="260">
        <f>H371</f>
        <v>100</v>
      </c>
      <c r="J371" s="261"/>
      <c r="K371" s="258" t="s">
        <v>6</v>
      </c>
      <c r="L371" s="259"/>
      <c r="M371" s="262"/>
      <c r="N371" s="262"/>
      <c r="O371" s="260">
        <f>(O367+O363)/2</f>
        <v>98.745885824537524</v>
      </c>
      <c r="P371" s="260">
        <f>O371</f>
        <v>98.745885824537524</v>
      </c>
      <c r="Q371" s="260">
        <f>(I371+P371)/2</f>
        <v>99.372942912268769</v>
      </c>
      <c r="R371" s="257" t="s">
        <v>490</v>
      </c>
      <c r="S371" s="265"/>
      <c r="T371" s="263"/>
    </row>
    <row r="372" spans="1:23" ht="76.5" customHeight="1" x14ac:dyDescent="0.35">
      <c r="A372" s="439">
        <v>38</v>
      </c>
      <c r="B372" s="442" t="s">
        <v>134</v>
      </c>
      <c r="C372" s="237" t="s">
        <v>12</v>
      </c>
      <c r="D372" s="240" t="s">
        <v>91</v>
      </c>
      <c r="E372" s="237"/>
      <c r="F372" s="237"/>
      <c r="G372" s="237"/>
      <c r="H372" s="243">
        <f>H373</f>
        <v>100</v>
      </c>
      <c r="I372" s="243">
        <f>H372</f>
        <v>100</v>
      </c>
      <c r="J372" s="244" t="s">
        <v>12</v>
      </c>
      <c r="K372" s="240" t="s">
        <v>91</v>
      </c>
      <c r="L372" s="245"/>
      <c r="M372" s="245"/>
      <c r="N372" s="245"/>
      <c r="O372" s="243">
        <f>(O373+O374+O375)/3</f>
        <v>100.35273368606703</v>
      </c>
      <c r="P372" s="246">
        <f>O372</f>
        <v>100.35273368606703</v>
      </c>
      <c r="Q372" s="247">
        <f>(I372+P372)/2</f>
        <v>100.17636684303352</v>
      </c>
      <c r="R372" s="245"/>
      <c r="S372" s="265"/>
    </row>
    <row r="373" spans="1:23" ht="69.75" x14ac:dyDescent="0.35">
      <c r="A373" s="440"/>
      <c r="B373" s="443"/>
      <c r="C373" s="242" t="s">
        <v>7</v>
      </c>
      <c r="D373" s="238" t="s">
        <v>92</v>
      </c>
      <c r="E373" s="242" t="s">
        <v>27</v>
      </c>
      <c r="F373" s="242">
        <v>95</v>
      </c>
      <c r="G373" s="242">
        <v>100</v>
      </c>
      <c r="H373" s="248">
        <v>100</v>
      </c>
      <c r="I373" s="245"/>
      <c r="J373" s="245" t="s">
        <v>7</v>
      </c>
      <c r="K373" s="249" t="s">
        <v>391</v>
      </c>
      <c r="L373" s="245" t="s">
        <v>40</v>
      </c>
      <c r="M373" s="245">
        <v>59</v>
      </c>
      <c r="N373" s="245">
        <v>59</v>
      </c>
      <c r="O373" s="248">
        <f t="shared" ref="O373:O375" si="88">N373/M373*100</f>
        <v>100</v>
      </c>
      <c r="P373" s="246"/>
      <c r="Q373" s="247"/>
      <c r="R373" s="250"/>
      <c r="S373" s="265"/>
    </row>
    <row r="374" spans="1:23" ht="69.75" x14ac:dyDescent="0.35">
      <c r="A374" s="440"/>
      <c r="B374" s="443"/>
      <c r="C374" s="242"/>
      <c r="D374" s="238"/>
      <c r="E374" s="242"/>
      <c r="F374" s="242"/>
      <c r="G374" s="242"/>
      <c r="H374" s="248"/>
      <c r="I374" s="245"/>
      <c r="J374" s="245" t="s">
        <v>8</v>
      </c>
      <c r="K374" s="249" t="s">
        <v>385</v>
      </c>
      <c r="L374" s="245" t="s">
        <v>40</v>
      </c>
      <c r="M374" s="245">
        <v>189</v>
      </c>
      <c r="N374" s="245">
        <v>191</v>
      </c>
      <c r="O374" s="248">
        <f t="shared" si="88"/>
        <v>101.05820105820106</v>
      </c>
      <c r="P374" s="246"/>
      <c r="Q374" s="247"/>
      <c r="R374" s="250"/>
      <c r="S374" s="265"/>
    </row>
    <row r="375" spans="1:23" ht="30.75" customHeight="1" x14ac:dyDescent="0.35">
      <c r="A375" s="440"/>
      <c r="B375" s="443"/>
      <c r="C375" s="242"/>
      <c r="D375" s="238"/>
      <c r="E375" s="242"/>
      <c r="F375" s="242"/>
      <c r="G375" s="242"/>
      <c r="H375" s="248"/>
      <c r="I375" s="245"/>
      <c r="J375" s="245" t="s">
        <v>9</v>
      </c>
      <c r="K375" s="249" t="s">
        <v>399</v>
      </c>
      <c r="L375" s="245" t="s">
        <v>40</v>
      </c>
      <c r="M375" s="245">
        <v>28</v>
      </c>
      <c r="N375" s="245">
        <v>28</v>
      </c>
      <c r="O375" s="248">
        <f t="shared" si="88"/>
        <v>100</v>
      </c>
      <c r="P375" s="246"/>
      <c r="Q375" s="247"/>
      <c r="R375" s="250"/>
      <c r="S375" s="265"/>
    </row>
    <row r="376" spans="1:23" ht="40.5" customHeight="1" x14ac:dyDescent="0.35">
      <c r="A376" s="440"/>
      <c r="B376" s="443"/>
      <c r="C376" s="237" t="s">
        <v>13</v>
      </c>
      <c r="D376" s="240" t="s">
        <v>94</v>
      </c>
      <c r="E376" s="242"/>
      <c r="F376" s="242"/>
      <c r="G376" s="242"/>
      <c r="H376" s="243">
        <f>(H377+H378)/2</f>
        <v>100</v>
      </c>
      <c r="I376" s="243">
        <f>H376</f>
        <v>100</v>
      </c>
      <c r="J376" s="237" t="s">
        <v>13</v>
      </c>
      <c r="K376" s="240" t="s">
        <v>94</v>
      </c>
      <c r="L376" s="245"/>
      <c r="M376" s="251"/>
      <c r="N376" s="251"/>
      <c r="O376" s="243">
        <f>O377</f>
        <v>100.72463768115942</v>
      </c>
      <c r="P376" s="246">
        <f>O376</f>
        <v>100.72463768115942</v>
      </c>
      <c r="Q376" s="247">
        <f>(I376+P376)/2</f>
        <v>100.36231884057972</v>
      </c>
      <c r="R376" s="242"/>
      <c r="S376" s="265"/>
    </row>
    <row r="377" spans="1:23" ht="51" customHeight="1" x14ac:dyDescent="0.35">
      <c r="A377" s="440"/>
      <c r="B377" s="443"/>
      <c r="C377" s="242" t="s">
        <v>14</v>
      </c>
      <c r="D377" s="238" t="s">
        <v>92</v>
      </c>
      <c r="E377" s="242" t="s">
        <v>27</v>
      </c>
      <c r="F377" s="242">
        <v>95</v>
      </c>
      <c r="G377" s="242">
        <v>100</v>
      </c>
      <c r="H377" s="248">
        <v>100</v>
      </c>
      <c r="I377" s="245"/>
      <c r="J377" s="252" t="s">
        <v>14</v>
      </c>
      <c r="K377" s="249" t="s">
        <v>404</v>
      </c>
      <c r="L377" s="245" t="s">
        <v>40</v>
      </c>
      <c r="M377" s="245">
        <v>276</v>
      </c>
      <c r="N377" s="245">
        <v>278</v>
      </c>
      <c r="O377" s="248">
        <f t="shared" ref="O377" si="89">N377/M377*100</f>
        <v>100.72463768115942</v>
      </c>
      <c r="P377" s="246"/>
      <c r="Q377" s="247"/>
      <c r="R377" s="250"/>
      <c r="S377" s="265"/>
    </row>
    <row r="378" spans="1:23" ht="51" customHeight="1" x14ac:dyDescent="0.35">
      <c r="A378" s="440"/>
      <c r="B378" s="443"/>
      <c r="C378" s="242" t="s">
        <v>15</v>
      </c>
      <c r="D378" s="238" t="s">
        <v>95</v>
      </c>
      <c r="E378" s="242" t="s">
        <v>96</v>
      </c>
      <c r="F378" s="242">
        <v>35</v>
      </c>
      <c r="G378" s="242">
        <v>22</v>
      </c>
      <c r="H378" s="248">
        <v>100</v>
      </c>
      <c r="I378" s="245"/>
      <c r="J378" s="252"/>
      <c r="K378" s="249"/>
      <c r="L378" s="245"/>
      <c r="M378" s="245"/>
      <c r="N378" s="245"/>
      <c r="O378" s="248"/>
      <c r="P378" s="246"/>
      <c r="Q378" s="247"/>
      <c r="R378" s="250"/>
      <c r="S378" s="265"/>
    </row>
    <row r="379" spans="1:23" x14ac:dyDescent="0.35">
      <c r="A379" s="440"/>
      <c r="B379" s="443"/>
      <c r="C379" s="242"/>
      <c r="D379" s="238"/>
      <c r="E379" s="242"/>
      <c r="F379" s="242"/>
      <c r="G379" s="242"/>
      <c r="H379" s="248"/>
      <c r="I379" s="245"/>
      <c r="J379" s="252"/>
      <c r="K379" s="249"/>
      <c r="L379" s="245"/>
      <c r="M379" s="245"/>
      <c r="N379" s="245"/>
      <c r="O379" s="248"/>
      <c r="P379" s="246"/>
      <c r="Q379" s="247"/>
      <c r="R379" s="250"/>
      <c r="S379" s="265"/>
    </row>
    <row r="380" spans="1:23" s="264" customFormat="1" ht="36.75" customHeight="1" x14ac:dyDescent="0.35">
      <c r="A380" s="441"/>
      <c r="B380" s="444"/>
      <c r="C380" s="257"/>
      <c r="D380" s="258" t="s">
        <v>6</v>
      </c>
      <c r="E380" s="257"/>
      <c r="F380" s="259"/>
      <c r="G380" s="259"/>
      <c r="H380" s="260">
        <f>(H376+H372)/2</f>
        <v>100</v>
      </c>
      <c r="I380" s="260">
        <f>H380</f>
        <v>100</v>
      </c>
      <c r="J380" s="261"/>
      <c r="K380" s="258" t="s">
        <v>6</v>
      </c>
      <c r="L380" s="259"/>
      <c r="M380" s="262"/>
      <c r="N380" s="262"/>
      <c r="O380" s="260">
        <f>(O376+O372)/2</f>
        <v>100.53868568361322</v>
      </c>
      <c r="P380" s="260">
        <f>O380</f>
        <v>100.53868568361322</v>
      </c>
      <c r="Q380" s="260">
        <f>(I380+P380)/2</f>
        <v>100.2693428418066</v>
      </c>
      <c r="R380" s="257" t="s">
        <v>33</v>
      </c>
      <c r="S380" s="265"/>
      <c r="T380" s="263"/>
    </row>
    <row r="381" spans="1:23" ht="75" customHeight="1" x14ac:dyDescent="0.35">
      <c r="A381" s="439">
        <v>39</v>
      </c>
      <c r="B381" s="442" t="s">
        <v>150</v>
      </c>
      <c r="C381" s="237" t="s">
        <v>12</v>
      </c>
      <c r="D381" s="240" t="s">
        <v>135</v>
      </c>
      <c r="E381" s="244"/>
      <c r="F381" s="244"/>
      <c r="G381" s="244"/>
      <c r="H381" s="243">
        <f>(H382+H384+H383+H385+H386)/5</f>
        <v>100</v>
      </c>
      <c r="I381" s="243">
        <f>H381</f>
        <v>100</v>
      </c>
      <c r="J381" s="244" t="s">
        <v>12</v>
      </c>
      <c r="K381" s="240" t="s">
        <v>135</v>
      </c>
      <c r="L381" s="245"/>
      <c r="M381" s="245"/>
      <c r="N381" s="245"/>
      <c r="O381" s="243">
        <f>O382</f>
        <v>100</v>
      </c>
      <c r="P381" s="270">
        <f>O381</f>
        <v>100</v>
      </c>
      <c r="Q381" s="247">
        <f>(I381+P381)/2</f>
        <v>100</v>
      </c>
      <c r="R381" s="245"/>
      <c r="S381" s="265"/>
    </row>
    <row r="382" spans="1:23" ht="72.75" customHeight="1" x14ac:dyDescent="0.35">
      <c r="A382" s="440"/>
      <c r="B382" s="443"/>
      <c r="C382" s="242" t="s">
        <v>7</v>
      </c>
      <c r="D382" s="238" t="s">
        <v>136</v>
      </c>
      <c r="E382" s="245" t="s">
        <v>27</v>
      </c>
      <c r="F382" s="245">
        <v>100</v>
      </c>
      <c r="G382" s="245">
        <v>100</v>
      </c>
      <c r="H382" s="248">
        <f>(G382/F382)*100</f>
        <v>100</v>
      </c>
      <c r="I382" s="245"/>
      <c r="J382" s="245" t="s">
        <v>7</v>
      </c>
      <c r="K382" s="249" t="s">
        <v>93</v>
      </c>
      <c r="L382" s="245" t="s">
        <v>40</v>
      </c>
      <c r="M382" s="245">
        <v>376</v>
      </c>
      <c r="N382" s="245">
        <v>376</v>
      </c>
      <c r="O382" s="248">
        <f>(N382/M382)*100</f>
        <v>100</v>
      </c>
      <c r="P382" s="270"/>
      <c r="Q382" s="247"/>
      <c r="R382" s="250"/>
      <c r="S382" s="265"/>
      <c r="W382" s="235"/>
    </row>
    <row r="383" spans="1:23" ht="52.5" customHeight="1" x14ac:dyDescent="0.35">
      <c r="A383" s="440"/>
      <c r="B383" s="443"/>
      <c r="C383" s="242" t="s">
        <v>8</v>
      </c>
      <c r="D383" s="238" t="s">
        <v>137</v>
      </c>
      <c r="E383" s="245" t="s">
        <v>27</v>
      </c>
      <c r="F383" s="245">
        <v>100</v>
      </c>
      <c r="G383" s="245">
        <v>100</v>
      </c>
      <c r="H383" s="248">
        <f t="shared" ref="H383:H386" si="90">(G383/F383)*100</f>
        <v>100</v>
      </c>
      <c r="I383" s="245"/>
      <c r="J383" s="245"/>
      <c r="K383" s="271"/>
      <c r="L383" s="245"/>
      <c r="M383" s="251"/>
      <c r="N383" s="251"/>
      <c r="O383" s="248"/>
      <c r="P383" s="270"/>
      <c r="Q383" s="247"/>
      <c r="R383" s="250"/>
      <c r="S383" s="265"/>
    </row>
    <row r="384" spans="1:23" ht="55.5" customHeight="1" x14ac:dyDescent="0.35">
      <c r="A384" s="440"/>
      <c r="B384" s="443"/>
      <c r="C384" s="242" t="s">
        <v>9</v>
      </c>
      <c r="D384" s="238" t="s">
        <v>138</v>
      </c>
      <c r="E384" s="245" t="s">
        <v>27</v>
      </c>
      <c r="F384" s="245">
        <v>100</v>
      </c>
      <c r="G384" s="245">
        <v>100</v>
      </c>
      <c r="H384" s="248">
        <f t="shared" si="90"/>
        <v>100</v>
      </c>
      <c r="I384" s="245"/>
      <c r="J384" s="252"/>
      <c r="K384" s="249"/>
      <c r="L384" s="245"/>
      <c r="M384" s="253"/>
      <c r="N384" s="253"/>
      <c r="O384" s="248"/>
      <c r="P384" s="270"/>
      <c r="Q384" s="247"/>
      <c r="R384" s="250"/>
      <c r="S384" s="265"/>
    </row>
    <row r="385" spans="1:19" ht="78.75" customHeight="1" x14ac:dyDescent="0.35">
      <c r="A385" s="440"/>
      <c r="B385" s="443"/>
      <c r="C385" s="242" t="s">
        <v>10</v>
      </c>
      <c r="D385" s="238" t="s">
        <v>92</v>
      </c>
      <c r="E385" s="245" t="s">
        <v>27</v>
      </c>
      <c r="F385" s="245">
        <v>90</v>
      </c>
      <c r="G385" s="245">
        <v>90</v>
      </c>
      <c r="H385" s="248">
        <f t="shared" si="90"/>
        <v>100</v>
      </c>
      <c r="I385" s="245"/>
      <c r="J385" s="252"/>
      <c r="K385" s="249"/>
      <c r="L385" s="245"/>
      <c r="M385" s="253"/>
      <c r="N385" s="253"/>
      <c r="O385" s="248"/>
      <c r="P385" s="270"/>
      <c r="Q385" s="247"/>
      <c r="R385" s="250"/>
      <c r="S385" s="265"/>
    </row>
    <row r="386" spans="1:19" ht="131.25" customHeight="1" x14ac:dyDescent="0.35">
      <c r="A386" s="440"/>
      <c r="B386" s="443"/>
      <c r="C386" s="242" t="s">
        <v>37</v>
      </c>
      <c r="D386" s="238" t="s">
        <v>139</v>
      </c>
      <c r="E386" s="245" t="s">
        <v>27</v>
      </c>
      <c r="F386" s="245">
        <v>100</v>
      </c>
      <c r="G386" s="245">
        <v>100</v>
      </c>
      <c r="H386" s="248">
        <f t="shared" si="90"/>
        <v>100</v>
      </c>
      <c r="I386" s="245"/>
      <c r="J386" s="252"/>
      <c r="K386" s="249"/>
      <c r="L386" s="245"/>
      <c r="M386" s="253"/>
      <c r="N386" s="253"/>
      <c r="O386" s="248"/>
      <c r="P386" s="270"/>
      <c r="Q386" s="247"/>
      <c r="R386" s="250"/>
      <c r="S386" s="265"/>
    </row>
    <row r="387" spans="1:19" ht="69" customHeight="1" x14ac:dyDescent="0.35">
      <c r="A387" s="440"/>
      <c r="B387" s="443"/>
      <c r="C387" s="237" t="s">
        <v>13</v>
      </c>
      <c r="D387" s="240" t="s">
        <v>140</v>
      </c>
      <c r="E387" s="245"/>
      <c r="F387" s="245"/>
      <c r="G387" s="245"/>
      <c r="H387" s="243">
        <f>(H388+H390+H389+H391+H392)/5</f>
        <v>100</v>
      </c>
      <c r="I387" s="243">
        <f>H387</f>
        <v>100</v>
      </c>
      <c r="J387" s="237" t="s">
        <v>13</v>
      </c>
      <c r="K387" s="240" t="s">
        <v>140</v>
      </c>
      <c r="L387" s="245"/>
      <c r="M387" s="253"/>
      <c r="N387" s="253"/>
      <c r="O387" s="243">
        <f>O388</f>
        <v>100.42105263157895</v>
      </c>
      <c r="P387" s="270">
        <f>O387</f>
        <v>100.42105263157895</v>
      </c>
      <c r="Q387" s="247">
        <f>(I387+P387)/2</f>
        <v>100.21052631578948</v>
      </c>
      <c r="R387" s="242"/>
      <c r="S387" s="265"/>
    </row>
    <row r="388" spans="1:19" ht="69" customHeight="1" x14ac:dyDescent="0.35">
      <c r="A388" s="440"/>
      <c r="B388" s="443"/>
      <c r="C388" s="242" t="s">
        <v>14</v>
      </c>
      <c r="D388" s="238" t="s">
        <v>141</v>
      </c>
      <c r="E388" s="245" t="s">
        <v>27</v>
      </c>
      <c r="F388" s="245">
        <v>100</v>
      </c>
      <c r="G388" s="245">
        <v>100</v>
      </c>
      <c r="H388" s="248">
        <f>(G388/F388)*100</f>
        <v>100</v>
      </c>
      <c r="I388" s="245"/>
      <c r="J388" s="252" t="s">
        <v>14</v>
      </c>
      <c r="K388" s="249" t="s">
        <v>93</v>
      </c>
      <c r="L388" s="245" t="s">
        <v>40</v>
      </c>
      <c r="M388" s="245">
        <v>475</v>
      </c>
      <c r="N388" s="245">
        <v>477</v>
      </c>
      <c r="O388" s="248">
        <f>(N388/M388)*100</f>
        <v>100.42105263157895</v>
      </c>
      <c r="P388" s="242"/>
      <c r="Q388" s="247"/>
      <c r="R388" s="250"/>
      <c r="S388" s="265"/>
    </row>
    <row r="389" spans="1:19" ht="63" customHeight="1" x14ac:dyDescent="0.35">
      <c r="A389" s="440"/>
      <c r="B389" s="443"/>
      <c r="C389" s="242" t="s">
        <v>15</v>
      </c>
      <c r="D389" s="238" t="s">
        <v>142</v>
      </c>
      <c r="E389" s="245" t="s">
        <v>27</v>
      </c>
      <c r="F389" s="245">
        <v>100</v>
      </c>
      <c r="G389" s="245">
        <v>100</v>
      </c>
      <c r="H389" s="248">
        <f t="shared" ref="H389:H403" si="91">(G389/F389)*100</f>
        <v>100</v>
      </c>
      <c r="I389" s="245"/>
      <c r="J389" s="252"/>
      <c r="K389" s="249"/>
      <c r="L389" s="245"/>
      <c r="M389" s="253"/>
      <c r="N389" s="253"/>
      <c r="O389" s="248"/>
      <c r="P389" s="270"/>
      <c r="Q389" s="247"/>
      <c r="R389" s="250"/>
      <c r="S389" s="265"/>
    </row>
    <row r="390" spans="1:19" ht="50.25" customHeight="1" x14ac:dyDescent="0.35">
      <c r="A390" s="440"/>
      <c r="B390" s="443"/>
      <c r="C390" s="242" t="s">
        <v>41</v>
      </c>
      <c r="D390" s="238" t="s">
        <v>138</v>
      </c>
      <c r="E390" s="245" t="s">
        <v>27</v>
      </c>
      <c r="F390" s="245">
        <v>100</v>
      </c>
      <c r="G390" s="245">
        <v>100</v>
      </c>
      <c r="H390" s="248">
        <f t="shared" si="91"/>
        <v>100</v>
      </c>
      <c r="I390" s="245"/>
      <c r="J390" s="252"/>
      <c r="K390" s="249"/>
      <c r="L390" s="245"/>
      <c r="M390" s="253"/>
      <c r="N390" s="253"/>
      <c r="O390" s="248"/>
      <c r="P390" s="270"/>
      <c r="Q390" s="247"/>
      <c r="R390" s="250"/>
      <c r="S390" s="265"/>
    </row>
    <row r="391" spans="1:19" ht="69" customHeight="1" x14ac:dyDescent="0.35">
      <c r="A391" s="440"/>
      <c r="B391" s="443"/>
      <c r="C391" s="242" t="s">
        <v>47</v>
      </c>
      <c r="D391" s="238" t="s">
        <v>92</v>
      </c>
      <c r="E391" s="245" t="s">
        <v>27</v>
      </c>
      <c r="F391" s="245">
        <v>90</v>
      </c>
      <c r="G391" s="245">
        <v>90</v>
      </c>
      <c r="H391" s="248">
        <f t="shared" si="91"/>
        <v>100</v>
      </c>
      <c r="I391" s="245"/>
      <c r="J391" s="252"/>
      <c r="K391" s="249"/>
      <c r="L391" s="245"/>
      <c r="M391" s="253"/>
      <c r="N391" s="253"/>
      <c r="O391" s="248"/>
      <c r="P391" s="270"/>
      <c r="Q391" s="247"/>
      <c r="R391" s="250"/>
      <c r="S391" s="265"/>
    </row>
    <row r="392" spans="1:19" ht="120.75" customHeight="1" x14ac:dyDescent="0.35">
      <c r="A392" s="440"/>
      <c r="B392" s="443"/>
      <c r="C392" s="242" t="s">
        <v>69</v>
      </c>
      <c r="D392" s="238" t="s">
        <v>139</v>
      </c>
      <c r="E392" s="245" t="s">
        <v>27</v>
      </c>
      <c r="F392" s="245">
        <v>100</v>
      </c>
      <c r="G392" s="245">
        <v>100</v>
      </c>
      <c r="H392" s="248">
        <f t="shared" si="91"/>
        <v>100</v>
      </c>
      <c r="I392" s="245"/>
      <c r="J392" s="252"/>
      <c r="K392" s="249"/>
      <c r="L392" s="245"/>
      <c r="M392" s="253"/>
      <c r="N392" s="253"/>
      <c r="O392" s="248"/>
      <c r="P392" s="270"/>
      <c r="Q392" s="247"/>
      <c r="R392" s="250"/>
      <c r="S392" s="265"/>
    </row>
    <row r="393" spans="1:19" ht="73.5" customHeight="1" x14ac:dyDescent="0.35">
      <c r="A393" s="440"/>
      <c r="B393" s="443"/>
      <c r="C393" s="237" t="s">
        <v>30</v>
      </c>
      <c r="D393" s="240" t="s">
        <v>143</v>
      </c>
      <c r="E393" s="245"/>
      <c r="F393" s="245"/>
      <c r="G393" s="245"/>
      <c r="H393" s="243">
        <f>(H394+H396+H395+H397+H398)/5</f>
        <v>100</v>
      </c>
      <c r="I393" s="243">
        <f>H393</f>
        <v>100</v>
      </c>
      <c r="J393" s="237" t="s">
        <v>30</v>
      </c>
      <c r="K393" s="240" t="str">
        <f>D393</f>
        <v>Реализация основных общеобразовательных программ среднего общего образования</v>
      </c>
      <c r="L393" s="245"/>
      <c r="M393" s="253"/>
      <c r="N393" s="253"/>
      <c r="O393" s="243">
        <f>O394</f>
        <v>100</v>
      </c>
      <c r="P393" s="270">
        <f>O393</f>
        <v>100</v>
      </c>
      <c r="Q393" s="247">
        <f>(I393+P393)/2</f>
        <v>100</v>
      </c>
      <c r="R393" s="242"/>
      <c r="S393" s="265"/>
    </row>
    <row r="394" spans="1:19" ht="73.5" customHeight="1" x14ac:dyDescent="0.35">
      <c r="A394" s="440"/>
      <c r="B394" s="443"/>
      <c r="C394" s="242" t="s">
        <v>31</v>
      </c>
      <c r="D394" s="238" t="s">
        <v>144</v>
      </c>
      <c r="E394" s="245" t="s">
        <v>27</v>
      </c>
      <c r="F394" s="245">
        <v>100</v>
      </c>
      <c r="G394" s="245">
        <v>100</v>
      </c>
      <c r="H394" s="248">
        <f t="shared" si="91"/>
        <v>100</v>
      </c>
      <c r="I394" s="245"/>
      <c r="J394" s="252" t="s">
        <v>31</v>
      </c>
      <c r="K394" s="249" t="s">
        <v>93</v>
      </c>
      <c r="L394" s="245" t="s">
        <v>40</v>
      </c>
      <c r="M394" s="245">
        <v>119</v>
      </c>
      <c r="N394" s="245">
        <v>119</v>
      </c>
      <c r="O394" s="248">
        <f>(N394/M394)*100</f>
        <v>100</v>
      </c>
      <c r="P394" s="242"/>
      <c r="Q394" s="247"/>
      <c r="R394" s="250"/>
      <c r="S394" s="265"/>
    </row>
    <row r="395" spans="1:19" ht="73.5" customHeight="1" x14ac:dyDescent="0.35">
      <c r="A395" s="440"/>
      <c r="B395" s="443"/>
      <c r="C395" s="242" t="s">
        <v>32</v>
      </c>
      <c r="D395" s="238" t="s">
        <v>145</v>
      </c>
      <c r="E395" s="245" t="s">
        <v>27</v>
      </c>
      <c r="F395" s="245">
        <v>100</v>
      </c>
      <c r="G395" s="245">
        <v>100</v>
      </c>
      <c r="H395" s="248">
        <f t="shared" si="91"/>
        <v>100</v>
      </c>
      <c r="I395" s="245"/>
      <c r="J395" s="252"/>
      <c r="K395" s="249"/>
      <c r="L395" s="245"/>
      <c r="M395" s="253"/>
      <c r="N395" s="253"/>
      <c r="O395" s="248"/>
      <c r="P395" s="270"/>
      <c r="Q395" s="247"/>
      <c r="R395" s="250"/>
      <c r="S395" s="265"/>
    </row>
    <row r="396" spans="1:19" ht="73.5" customHeight="1" x14ac:dyDescent="0.35">
      <c r="A396" s="440"/>
      <c r="B396" s="443"/>
      <c r="C396" s="242" t="s">
        <v>54</v>
      </c>
      <c r="D396" s="238" t="s">
        <v>138</v>
      </c>
      <c r="E396" s="245" t="s">
        <v>27</v>
      </c>
      <c r="F396" s="245">
        <v>100</v>
      </c>
      <c r="G396" s="245">
        <v>100</v>
      </c>
      <c r="H396" s="248">
        <f t="shared" si="91"/>
        <v>100</v>
      </c>
      <c r="I396" s="245"/>
      <c r="J396" s="252"/>
      <c r="K396" s="249"/>
      <c r="L396" s="245"/>
      <c r="M396" s="253"/>
      <c r="N396" s="253"/>
      <c r="O396" s="248"/>
      <c r="P396" s="270"/>
      <c r="Q396" s="247"/>
      <c r="R396" s="250"/>
      <c r="S396" s="265"/>
    </row>
    <row r="397" spans="1:19" ht="73.5" customHeight="1" x14ac:dyDescent="0.35">
      <c r="A397" s="440"/>
      <c r="B397" s="443"/>
      <c r="C397" s="242" t="s">
        <v>55</v>
      </c>
      <c r="D397" s="238" t="s">
        <v>92</v>
      </c>
      <c r="E397" s="245" t="s">
        <v>27</v>
      </c>
      <c r="F397" s="245">
        <v>90</v>
      </c>
      <c r="G397" s="245">
        <v>90</v>
      </c>
      <c r="H397" s="248">
        <f t="shared" si="91"/>
        <v>100</v>
      </c>
      <c r="I397" s="245"/>
      <c r="J397" s="252"/>
      <c r="K397" s="249"/>
      <c r="L397" s="245"/>
      <c r="M397" s="253"/>
      <c r="N397" s="253"/>
      <c r="O397" s="248"/>
      <c r="P397" s="270"/>
      <c r="Q397" s="247"/>
      <c r="R397" s="250"/>
      <c r="S397" s="265"/>
    </row>
    <row r="398" spans="1:19" ht="114" customHeight="1" x14ac:dyDescent="0.35">
      <c r="A398" s="440"/>
      <c r="B398" s="443"/>
      <c r="C398" s="242" t="s">
        <v>146</v>
      </c>
      <c r="D398" s="238" t="s">
        <v>139</v>
      </c>
      <c r="E398" s="245" t="s">
        <v>27</v>
      </c>
      <c r="F398" s="245">
        <v>100</v>
      </c>
      <c r="G398" s="245">
        <v>100</v>
      </c>
      <c r="H398" s="248">
        <f t="shared" si="91"/>
        <v>100</v>
      </c>
      <c r="I398" s="245"/>
      <c r="J398" s="252"/>
      <c r="K398" s="249"/>
      <c r="L398" s="245"/>
      <c r="M398" s="253"/>
      <c r="N398" s="253"/>
      <c r="O398" s="248"/>
      <c r="P398" s="270"/>
      <c r="Q398" s="247"/>
      <c r="R398" s="250"/>
      <c r="S398" s="265"/>
    </row>
    <row r="399" spans="1:19" ht="34.5" customHeight="1" x14ac:dyDescent="0.35">
      <c r="A399" s="440"/>
      <c r="B399" s="443"/>
      <c r="C399" s="237" t="s">
        <v>44</v>
      </c>
      <c r="D399" s="240" t="s">
        <v>94</v>
      </c>
      <c r="E399" s="245"/>
      <c r="F399" s="245"/>
      <c r="G399" s="245"/>
      <c r="H399" s="243">
        <f>(H400+H401)/2</f>
        <v>100</v>
      </c>
      <c r="I399" s="243">
        <f>H399</f>
        <v>100</v>
      </c>
      <c r="J399" s="237" t="s">
        <v>44</v>
      </c>
      <c r="K399" s="240" t="s">
        <v>94</v>
      </c>
      <c r="L399" s="245"/>
      <c r="M399" s="253"/>
      <c r="N399" s="253"/>
      <c r="O399" s="243">
        <f>O400</f>
        <v>100</v>
      </c>
      <c r="P399" s="270">
        <f>O399</f>
        <v>100</v>
      </c>
      <c r="Q399" s="247">
        <f>(I399+P399)/2</f>
        <v>100</v>
      </c>
      <c r="R399" s="242"/>
      <c r="S399" s="265"/>
    </row>
    <row r="400" spans="1:19" ht="49.5" customHeight="1" x14ac:dyDescent="0.35">
      <c r="A400" s="440"/>
      <c r="B400" s="443"/>
      <c r="C400" s="242" t="s">
        <v>45</v>
      </c>
      <c r="D400" s="238" t="s">
        <v>147</v>
      </c>
      <c r="E400" s="245" t="s">
        <v>27</v>
      </c>
      <c r="F400" s="245">
        <v>100</v>
      </c>
      <c r="G400" s="245">
        <v>100</v>
      </c>
      <c r="H400" s="248">
        <f t="shared" si="91"/>
        <v>100</v>
      </c>
      <c r="I400" s="245"/>
      <c r="J400" s="252" t="s">
        <v>45</v>
      </c>
      <c r="K400" s="249" t="s">
        <v>424</v>
      </c>
      <c r="L400" s="245" t="s">
        <v>40</v>
      </c>
      <c r="M400" s="245">
        <v>100</v>
      </c>
      <c r="N400" s="245">
        <v>100</v>
      </c>
      <c r="O400" s="248">
        <f>(N400/M400)*100</f>
        <v>100</v>
      </c>
      <c r="P400" s="270"/>
      <c r="Q400" s="247"/>
      <c r="R400" s="250"/>
      <c r="S400" s="265"/>
    </row>
    <row r="401" spans="1:20" ht="81.75" customHeight="1" x14ac:dyDescent="0.35">
      <c r="A401" s="440"/>
      <c r="B401" s="443"/>
      <c r="C401" s="242" t="s">
        <v>148</v>
      </c>
      <c r="D401" s="238" t="s">
        <v>149</v>
      </c>
      <c r="E401" s="245" t="s">
        <v>27</v>
      </c>
      <c r="F401" s="245">
        <v>90</v>
      </c>
      <c r="G401" s="245">
        <v>90</v>
      </c>
      <c r="H401" s="248">
        <f t="shared" si="91"/>
        <v>100</v>
      </c>
      <c r="I401" s="245"/>
      <c r="J401" s="252"/>
      <c r="K401" s="249"/>
      <c r="L401" s="245"/>
      <c r="M401" s="253"/>
      <c r="N401" s="253"/>
      <c r="O401" s="248"/>
      <c r="P401" s="270"/>
      <c r="Q401" s="247"/>
      <c r="R401" s="250"/>
      <c r="S401" s="265"/>
    </row>
    <row r="402" spans="1:20" ht="57" customHeight="1" x14ac:dyDescent="0.35">
      <c r="A402" s="440"/>
      <c r="B402" s="443"/>
      <c r="C402" s="237" t="s">
        <v>175</v>
      </c>
      <c r="D402" s="240" t="s">
        <v>233</v>
      </c>
      <c r="E402" s="245"/>
      <c r="F402" s="245"/>
      <c r="G402" s="245"/>
      <c r="H402" s="243">
        <v>100</v>
      </c>
      <c r="I402" s="243">
        <f>H402</f>
        <v>100</v>
      </c>
      <c r="J402" s="237" t="s">
        <v>175</v>
      </c>
      <c r="K402" s="240" t="str">
        <f>D402</f>
        <v>Реализация дополнительных общеразвивающих программ</v>
      </c>
      <c r="L402" s="245"/>
      <c r="M402" s="253"/>
      <c r="N402" s="253"/>
      <c r="O402" s="243">
        <f>O403</f>
        <v>98.956063907044296</v>
      </c>
      <c r="P402" s="270">
        <f>O402</f>
        <v>98.956063907044296</v>
      </c>
      <c r="Q402" s="247">
        <f>(I402+P402)/2</f>
        <v>99.478031953522148</v>
      </c>
      <c r="R402" s="242"/>
      <c r="S402" s="265"/>
    </row>
    <row r="403" spans="1:20" ht="49.5" customHeight="1" x14ac:dyDescent="0.35">
      <c r="A403" s="440"/>
      <c r="B403" s="443"/>
      <c r="C403" s="242" t="s">
        <v>176</v>
      </c>
      <c r="D403" s="238" t="s">
        <v>149</v>
      </c>
      <c r="E403" s="245" t="s">
        <v>27</v>
      </c>
      <c r="F403" s="245">
        <v>90</v>
      </c>
      <c r="G403" s="245">
        <v>90</v>
      </c>
      <c r="H403" s="248">
        <f t="shared" si="91"/>
        <v>100</v>
      </c>
      <c r="I403" s="245"/>
      <c r="J403" s="252" t="s">
        <v>176</v>
      </c>
      <c r="K403" s="249" t="s">
        <v>222</v>
      </c>
      <c r="L403" s="245" t="s">
        <v>425</v>
      </c>
      <c r="M403" s="245">
        <v>66096</v>
      </c>
      <c r="N403" s="245">
        <v>65406</v>
      </c>
      <c r="O403" s="248">
        <f>(N403/M403)*100</f>
        <v>98.956063907044296</v>
      </c>
      <c r="P403" s="270"/>
      <c r="Q403" s="247"/>
      <c r="R403" s="250"/>
      <c r="S403" s="265"/>
    </row>
    <row r="404" spans="1:20" s="264" customFormat="1" ht="37.5" customHeight="1" x14ac:dyDescent="0.35">
      <c r="A404" s="441"/>
      <c r="B404" s="444"/>
      <c r="C404" s="257"/>
      <c r="D404" s="258" t="s">
        <v>6</v>
      </c>
      <c r="E404" s="257"/>
      <c r="F404" s="259"/>
      <c r="G404" s="259"/>
      <c r="H404" s="260">
        <f>(H402+H399+H393+H387+H381)/5</f>
        <v>100</v>
      </c>
      <c r="I404" s="260">
        <f>H404</f>
        <v>100</v>
      </c>
      <c r="J404" s="261"/>
      <c r="K404" s="258" t="s">
        <v>6</v>
      </c>
      <c r="L404" s="259"/>
      <c r="M404" s="262"/>
      <c r="N404" s="262"/>
      <c r="O404" s="260">
        <f>(O402+O399+O393+O381+O387)/5</f>
        <v>99.875423307724645</v>
      </c>
      <c r="P404" s="260">
        <f>(P402+P399+P393+P381+P387)/5</f>
        <v>99.875423307724645</v>
      </c>
      <c r="Q404" s="260">
        <f>(Q402+Q399+Q393+Q381+Q387)/5</f>
        <v>99.937711653862323</v>
      </c>
      <c r="R404" s="257" t="s">
        <v>490</v>
      </c>
      <c r="S404" s="265"/>
      <c r="T404" s="263"/>
    </row>
    <row r="405" spans="1:20" ht="67.5" x14ac:dyDescent="0.35">
      <c r="A405" s="439">
        <v>40</v>
      </c>
      <c r="B405" s="442" t="s">
        <v>151</v>
      </c>
      <c r="C405" s="237" t="s">
        <v>12</v>
      </c>
      <c r="D405" s="240" t="s">
        <v>135</v>
      </c>
      <c r="E405" s="244"/>
      <c r="F405" s="244"/>
      <c r="G405" s="244"/>
      <c r="H405" s="243">
        <f>(H406+H407+H408+H409+H410)/5</f>
        <v>100</v>
      </c>
      <c r="I405" s="243">
        <f>H405</f>
        <v>100</v>
      </c>
      <c r="J405" s="244" t="s">
        <v>12</v>
      </c>
      <c r="K405" s="240" t="s">
        <v>135</v>
      </c>
      <c r="L405" s="245"/>
      <c r="M405" s="245"/>
      <c r="N405" s="245"/>
      <c r="O405" s="243">
        <f>O406</f>
        <v>99.581589958159</v>
      </c>
      <c r="P405" s="270">
        <f>O405</f>
        <v>99.581589958159</v>
      </c>
      <c r="Q405" s="247">
        <f>(I405+P405)/2</f>
        <v>99.790794979079493</v>
      </c>
      <c r="R405" s="242"/>
      <c r="S405" s="265"/>
    </row>
    <row r="406" spans="1:20" ht="78.75" customHeight="1" x14ac:dyDescent="0.35">
      <c r="A406" s="440"/>
      <c r="B406" s="443"/>
      <c r="C406" s="242" t="s">
        <v>7</v>
      </c>
      <c r="D406" s="238" t="s">
        <v>136</v>
      </c>
      <c r="E406" s="245" t="s">
        <v>27</v>
      </c>
      <c r="F406" s="245">
        <v>100</v>
      </c>
      <c r="G406" s="245">
        <v>100</v>
      </c>
      <c r="H406" s="248">
        <f t="shared" ref="H406:H422" si="92">(G406/F406)*100</f>
        <v>100</v>
      </c>
      <c r="I406" s="245"/>
      <c r="J406" s="245" t="s">
        <v>7</v>
      </c>
      <c r="K406" s="249" t="s">
        <v>93</v>
      </c>
      <c r="L406" s="245" t="s">
        <v>40</v>
      </c>
      <c r="M406" s="245">
        <v>239</v>
      </c>
      <c r="N406" s="245">
        <v>238</v>
      </c>
      <c r="O406" s="248">
        <f>(N406/M406)*100</f>
        <v>99.581589958159</v>
      </c>
      <c r="P406" s="270"/>
      <c r="Q406" s="247"/>
      <c r="R406" s="250"/>
      <c r="S406" s="265"/>
    </row>
    <row r="407" spans="1:20" ht="37.5" customHeight="1" x14ac:dyDescent="0.35">
      <c r="A407" s="440"/>
      <c r="B407" s="443"/>
      <c r="C407" s="242" t="s">
        <v>8</v>
      </c>
      <c r="D407" s="238" t="s">
        <v>137</v>
      </c>
      <c r="E407" s="245" t="s">
        <v>27</v>
      </c>
      <c r="F407" s="245">
        <v>100</v>
      </c>
      <c r="G407" s="245">
        <v>100</v>
      </c>
      <c r="H407" s="248">
        <f t="shared" si="92"/>
        <v>100</v>
      </c>
      <c r="I407" s="245"/>
      <c r="J407" s="245"/>
      <c r="K407" s="271"/>
      <c r="L407" s="245"/>
      <c r="M407" s="251"/>
      <c r="N407" s="251"/>
      <c r="O407" s="248"/>
      <c r="P407" s="270"/>
      <c r="Q407" s="247"/>
      <c r="R407" s="250"/>
      <c r="S407" s="265"/>
    </row>
    <row r="408" spans="1:20" ht="49.5" customHeight="1" x14ac:dyDescent="0.35">
      <c r="A408" s="440"/>
      <c r="B408" s="443"/>
      <c r="C408" s="242" t="s">
        <v>9</v>
      </c>
      <c r="D408" s="238" t="s">
        <v>138</v>
      </c>
      <c r="E408" s="245" t="s">
        <v>27</v>
      </c>
      <c r="F408" s="245">
        <v>100</v>
      </c>
      <c r="G408" s="245">
        <v>100</v>
      </c>
      <c r="H408" s="248">
        <f t="shared" si="92"/>
        <v>100</v>
      </c>
      <c r="I408" s="245"/>
      <c r="J408" s="252"/>
      <c r="K408" s="249"/>
      <c r="L408" s="245"/>
      <c r="M408" s="253"/>
      <c r="N408" s="253"/>
      <c r="O408" s="248"/>
      <c r="P408" s="270"/>
      <c r="Q408" s="247"/>
      <c r="R408" s="250"/>
      <c r="S408" s="265"/>
    </row>
    <row r="409" spans="1:20" ht="63.75" customHeight="1" x14ac:dyDescent="0.35">
      <c r="A409" s="440"/>
      <c r="B409" s="443"/>
      <c r="C409" s="242" t="s">
        <v>10</v>
      </c>
      <c r="D409" s="238" t="s">
        <v>92</v>
      </c>
      <c r="E409" s="245" t="s">
        <v>27</v>
      </c>
      <c r="F409" s="245">
        <v>90</v>
      </c>
      <c r="G409" s="245">
        <v>100</v>
      </c>
      <c r="H409" s="248">
        <v>100</v>
      </c>
      <c r="I409" s="245"/>
      <c r="J409" s="252"/>
      <c r="K409" s="249"/>
      <c r="L409" s="245"/>
      <c r="M409" s="253"/>
      <c r="N409" s="253"/>
      <c r="O409" s="248"/>
      <c r="P409" s="270"/>
      <c r="Q409" s="247"/>
      <c r="R409" s="250"/>
      <c r="S409" s="265"/>
    </row>
    <row r="410" spans="1:20" ht="114" customHeight="1" x14ac:dyDescent="0.35">
      <c r="A410" s="440"/>
      <c r="B410" s="443"/>
      <c r="C410" s="242" t="s">
        <v>37</v>
      </c>
      <c r="D410" s="238" t="s">
        <v>139</v>
      </c>
      <c r="E410" s="245" t="s">
        <v>27</v>
      </c>
      <c r="F410" s="245">
        <v>100</v>
      </c>
      <c r="G410" s="245">
        <v>100</v>
      </c>
      <c r="H410" s="248">
        <f t="shared" si="92"/>
        <v>100</v>
      </c>
      <c r="I410" s="245"/>
      <c r="J410" s="252"/>
      <c r="K410" s="249"/>
      <c r="L410" s="245"/>
      <c r="M410" s="253"/>
      <c r="N410" s="253"/>
      <c r="O410" s="248"/>
      <c r="P410" s="270"/>
      <c r="Q410" s="247"/>
      <c r="R410" s="250"/>
      <c r="S410" s="265"/>
    </row>
    <row r="411" spans="1:20" ht="60" customHeight="1" x14ac:dyDescent="0.35">
      <c r="A411" s="440"/>
      <c r="B411" s="443"/>
      <c r="C411" s="237" t="s">
        <v>13</v>
      </c>
      <c r="D411" s="240" t="s">
        <v>140</v>
      </c>
      <c r="E411" s="245"/>
      <c r="F411" s="245"/>
      <c r="G411" s="245"/>
      <c r="H411" s="243">
        <f>(H412+H413+H414+H415+H416)/5</f>
        <v>100</v>
      </c>
      <c r="I411" s="243">
        <f>H411</f>
        <v>100</v>
      </c>
      <c r="J411" s="237" t="s">
        <v>13</v>
      </c>
      <c r="K411" s="240" t="str">
        <f>D411</f>
        <v>Реализация основных общеобразовательных программ основного общего образования</v>
      </c>
      <c r="L411" s="245"/>
      <c r="M411" s="253"/>
      <c r="N411" s="253"/>
      <c r="O411" s="243">
        <f>O412</f>
        <v>99.635036496350367</v>
      </c>
      <c r="P411" s="270">
        <f>O411</f>
        <v>99.635036496350367</v>
      </c>
      <c r="Q411" s="247">
        <f>(I411+P411)/2</f>
        <v>99.81751824817519</v>
      </c>
      <c r="R411" s="242"/>
      <c r="S411" s="265"/>
    </row>
    <row r="412" spans="1:20" ht="75.75" customHeight="1" x14ac:dyDescent="0.35">
      <c r="A412" s="440"/>
      <c r="B412" s="443"/>
      <c r="C412" s="242" t="s">
        <v>14</v>
      </c>
      <c r="D412" s="238" t="s">
        <v>141</v>
      </c>
      <c r="E412" s="245" t="s">
        <v>27</v>
      </c>
      <c r="F412" s="245">
        <v>100</v>
      </c>
      <c r="G412" s="245">
        <v>100</v>
      </c>
      <c r="H412" s="248">
        <f t="shared" si="92"/>
        <v>100</v>
      </c>
      <c r="I412" s="245"/>
      <c r="J412" s="252" t="s">
        <v>14</v>
      </c>
      <c r="K412" s="249" t="s">
        <v>93</v>
      </c>
      <c r="L412" s="245" t="s">
        <v>40</v>
      </c>
      <c r="M412" s="245">
        <v>274</v>
      </c>
      <c r="N412" s="245">
        <v>273</v>
      </c>
      <c r="O412" s="248">
        <f>(N412/M412)*100</f>
        <v>99.635036496350367</v>
      </c>
      <c r="P412" s="242"/>
      <c r="Q412" s="247"/>
      <c r="R412" s="250"/>
      <c r="S412" s="265"/>
    </row>
    <row r="413" spans="1:20" ht="39.75" customHeight="1" x14ac:dyDescent="0.35">
      <c r="A413" s="440"/>
      <c r="B413" s="443"/>
      <c r="C413" s="242" t="s">
        <v>15</v>
      </c>
      <c r="D413" s="238" t="s">
        <v>142</v>
      </c>
      <c r="E413" s="245" t="s">
        <v>27</v>
      </c>
      <c r="F413" s="245">
        <v>100</v>
      </c>
      <c r="G413" s="245">
        <v>100</v>
      </c>
      <c r="H413" s="248">
        <f t="shared" si="92"/>
        <v>100</v>
      </c>
      <c r="I413" s="245"/>
      <c r="J413" s="252"/>
      <c r="K413" s="249"/>
      <c r="L413" s="245"/>
      <c r="M413" s="253"/>
      <c r="N413" s="253"/>
      <c r="O413" s="248"/>
      <c r="P413" s="270"/>
      <c r="Q413" s="247"/>
      <c r="R413" s="250"/>
      <c r="S413" s="265"/>
    </row>
    <row r="414" spans="1:20" ht="45.75" customHeight="1" x14ac:dyDescent="0.35">
      <c r="A414" s="440"/>
      <c r="B414" s="443"/>
      <c r="C414" s="242" t="s">
        <v>41</v>
      </c>
      <c r="D414" s="238" t="s">
        <v>138</v>
      </c>
      <c r="E414" s="245" t="s">
        <v>27</v>
      </c>
      <c r="F414" s="245">
        <v>100</v>
      </c>
      <c r="G414" s="245">
        <v>100</v>
      </c>
      <c r="H414" s="248">
        <f t="shared" si="92"/>
        <v>100</v>
      </c>
      <c r="I414" s="245"/>
      <c r="J414" s="252"/>
      <c r="K414" s="249"/>
      <c r="L414" s="245"/>
      <c r="M414" s="253"/>
      <c r="N414" s="253"/>
      <c r="O414" s="248"/>
      <c r="P414" s="270"/>
      <c r="Q414" s="247"/>
      <c r="R414" s="250"/>
      <c r="S414" s="265"/>
    </row>
    <row r="415" spans="1:20" ht="69.75" customHeight="1" x14ac:dyDescent="0.35">
      <c r="A415" s="440"/>
      <c r="B415" s="443"/>
      <c r="C415" s="242" t="s">
        <v>47</v>
      </c>
      <c r="D415" s="238" t="s">
        <v>92</v>
      </c>
      <c r="E415" s="245" t="s">
        <v>27</v>
      </c>
      <c r="F415" s="245">
        <v>90</v>
      </c>
      <c r="G415" s="245">
        <v>100</v>
      </c>
      <c r="H415" s="248">
        <v>100</v>
      </c>
      <c r="I415" s="245"/>
      <c r="J415" s="252"/>
      <c r="K415" s="249"/>
      <c r="L415" s="245"/>
      <c r="M415" s="253"/>
      <c r="N415" s="253"/>
      <c r="O415" s="248"/>
      <c r="P415" s="270"/>
      <c r="Q415" s="247"/>
      <c r="R415" s="250"/>
      <c r="S415" s="265"/>
    </row>
    <row r="416" spans="1:20" ht="116.25" customHeight="1" x14ac:dyDescent="0.35">
      <c r="A416" s="440"/>
      <c r="B416" s="443"/>
      <c r="C416" s="242" t="s">
        <v>69</v>
      </c>
      <c r="D416" s="238" t="s">
        <v>139</v>
      </c>
      <c r="E416" s="245" t="s">
        <v>27</v>
      </c>
      <c r="F416" s="245">
        <v>100</v>
      </c>
      <c r="G416" s="245">
        <v>100</v>
      </c>
      <c r="H416" s="248">
        <f t="shared" si="92"/>
        <v>100</v>
      </c>
      <c r="I416" s="245"/>
      <c r="J416" s="252"/>
      <c r="K416" s="249"/>
      <c r="L416" s="245"/>
      <c r="M416" s="253"/>
      <c r="N416" s="253"/>
      <c r="O416" s="248"/>
      <c r="P416" s="270"/>
      <c r="Q416" s="247"/>
      <c r="R416" s="250"/>
      <c r="S416" s="266"/>
    </row>
    <row r="417" spans="1:20" ht="54.75" customHeight="1" x14ac:dyDescent="0.35">
      <c r="A417" s="440"/>
      <c r="B417" s="443"/>
      <c r="C417" s="237" t="s">
        <v>30</v>
      </c>
      <c r="D417" s="240" t="s">
        <v>143</v>
      </c>
      <c r="E417" s="245"/>
      <c r="F417" s="245"/>
      <c r="G417" s="245"/>
      <c r="H417" s="243">
        <f>(H418+H419+H420+H421+H422)/5</f>
        <v>100</v>
      </c>
      <c r="I417" s="243">
        <f>H417</f>
        <v>100</v>
      </c>
      <c r="J417" s="237" t="s">
        <v>30</v>
      </c>
      <c r="K417" s="240" t="str">
        <f>D417</f>
        <v>Реализация основных общеобразовательных программ среднего общего образования</v>
      </c>
      <c r="L417" s="245"/>
      <c r="M417" s="253"/>
      <c r="N417" s="253"/>
      <c r="O417" s="243">
        <f>O418</f>
        <v>100</v>
      </c>
      <c r="P417" s="270">
        <f>O417</f>
        <v>100</v>
      </c>
      <c r="Q417" s="247">
        <f>(I417+P417)/2</f>
        <v>100</v>
      </c>
      <c r="R417" s="242"/>
      <c r="S417" s="265"/>
    </row>
    <row r="418" spans="1:20" ht="71.25" customHeight="1" x14ac:dyDescent="0.35">
      <c r="A418" s="440"/>
      <c r="B418" s="443"/>
      <c r="C418" s="242" t="s">
        <v>31</v>
      </c>
      <c r="D418" s="238" t="s">
        <v>144</v>
      </c>
      <c r="E418" s="245" t="s">
        <v>27</v>
      </c>
      <c r="F418" s="245">
        <v>100</v>
      </c>
      <c r="G418" s="245">
        <v>100</v>
      </c>
      <c r="H418" s="248">
        <f t="shared" si="92"/>
        <v>100</v>
      </c>
      <c r="I418" s="245"/>
      <c r="J418" s="252" t="s">
        <v>31</v>
      </c>
      <c r="K418" s="249" t="s">
        <v>93</v>
      </c>
      <c r="L418" s="245" t="s">
        <v>40</v>
      </c>
      <c r="M418" s="245">
        <v>94</v>
      </c>
      <c r="N418" s="245">
        <v>94</v>
      </c>
      <c r="O418" s="248">
        <f>(N418/M418)*100</f>
        <v>100</v>
      </c>
      <c r="P418" s="242"/>
      <c r="Q418" s="247"/>
      <c r="R418" s="250"/>
      <c r="S418" s="265"/>
    </row>
    <row r="419" spans="1:20" ht="38.25" customHeight="1" x14ac:dyDescent="0.35">
      <c r="A419" s="440"/>
      <c r="B419" s="443"/>
      <c r="C419" s="242" t="s">
        <v>32</v>
      </c>
      <c r="D419" s="238" t="s">
        <v>145</v>
      </c>
      <c r="E419" s="245" t="s">
        <v>27</v>
      </c>
      <c r="F419" s="245">
        <v>100</v>
      </c>
      <c r="G419" s="245">
        <v>100</v>
      </c>
      <c r="H419" s="248">
        <f t="shared" si="92"/>
        <v>100</v>
      </c>
      <c r="I419" s="245"/>
      <c r="J419" s="252"/>
      <c r="K419" s="249"/>
      <c r="L419" s="245"/>
      <c r="M419" s="253"/>
      <c r="N419" s="253"/>
      <c r="O419" s="248"/>
      <c r="P419" s="270"/>
      <c r="Q419" s="247"/>
      <c r="R419" s="250"/>
      <c r="S419" s="265"/>
    </row>
    <row r="420" spans="1:20" ht="47.25" customHeight="1" x14ac:dyDescent="0.35">
      <c r="A420" s="440"/>
      <c r="B420" s="443"/>
      <c r="C420" s="242" t="s">
        <v>54</v>
      </c>
      <c r="D420" s="238" t="s">
        <v>138</v>
      </c>
      <c r="E420" s="245" t="s">
        <v>27</v>
      </c>
      <c r="F420" s="245">
        <v>100</v>
      </c>
      <c r="G420" s="245">
        <v>100</v>
      </c>
      <c r="H420" s="248">
        <f t="shared" si="92"/>
        <v>100</v>
      </c>
      <c r="I420" s="245"/>
      <c r="J420" s="252"/>
      <c r="K420" s="249"/>
      <c r="L420" s="245"/>
      <c r="M420" s="253"/>
      <c r="N420" s="253"/>
      <c r="O420" s="248"/>
      <c r="P420" s="270"/>
      <c r="Q420" s="247"/>
      <c r="R420" s="250"/>
      <c r="S420" s="265"/>
    </row>
    <row r="421" spans="1:20" ht="65.25" customHeight="1" x14ac:dyDescent="0.35">
      <c r="A421" s="440"/>
      <c r="B421" s="443"/>
      <c r="C421" s="242" t="s">
        <v>55</v>
      </c>
      <c r="D421" s="238" t="s">
        <v>92</v>
      </c>
      <c r="E421" s="245" t="s">
        <v>27</v>
      </c>
      <c r="F421" s="245">
        <v>90</v>
      </c>
      <c r="G421" s="245">
        <v>100</v>
      </c>
      <c r="H421" s="248">
        <v>100</v>
      </c>
      <c r="I421" s="245"/>
      <c r="J421" s="252"/>
      <c r="K421" s="249"/>
      <c r="L421" s="245"/>
      <c r="M421" s="253"/>
      <c r="N421" s="253"/>
      <c r="O421" s="248"/>
      <c r="P421" s="270"/>
      <c r="Q421" s="247"/>
      <c r="R421" s="250"/>
      <c r="S421" s="265"/>
    </row>
    <row r="422" spans="1:20" ht="108" customHeight="1" x14ac:dyDescent="0.35">
      <c r="A422" s="440"/>
      <c r="B422" s="443"/>
      <c r="C422" s="242" t="s">
        <v>146</v>
      </c>
      <c r="D422" s="238" t="s">
        <v>139</v>
      </c>
      <c r="E422" s="245" t="s">
        <v>27</v>
      </c>
      <c r="F422" s="245">
        <v>100</v>
      </c>
      <c r="G422" s="245">
        <v>100</v>
      </c>
      <c r="H422" s="248">
        <f t="shared" si="92"/>
        <v>100</v>
      </c>
      <c r="I422" s="245"/>
      <c r="J422" s="252"/>
      <c r="K422" s="249"/>
      <c r="L422" s="245"/>
      <c r="M422" s="253"/>
      <c r="N422" s="253"/>
      <c r="O422" s="248"/>
      <c r="P422" s="270"/>
      <c r="Q422" s="247"/>
      <c r="R422" s="250"/>
      <c r="S422" s="265"/>
    </row>
    <row r="423" spans="1:20" ht="35.25" customHeight="1" x14ac:dyDescent="0.35">
      <c r="A423" s="440"/>
      <c r="B423" s="443"/>
      <c r="C423" s="237" t="s">
        <v>44</v>
      </c>
      <c r="D423" s="240" t="s">
        <v>94</v>
      </c>
      <c r="E423" s="245"/>
      <c r="F423" s="245"/>
      <c r="G423" s="245"/>
      <c r="H423" s="243">
        <v>100</v>
      </c>
      <c r="I423" s="243">
        <f>H423</f>
        <v>100</v>
      </c>
      <c r="J423" s="237" t="s">
        <v>44</v>
      </c>
      <c r="K423" s="240" t="s">
        <v>94</v>
      </c>
      <c r="L423" s="245"/>
      <c r="M423" s="253"/>
      <c r="N423" s="253"/>
      <c r="O423" s="243">
        <f>O424</f>
        <v>100</v>
      </c>
      <c r="P423" s="270">
        <f>O423</f>
        <v>100</v>
      </c>
      <c r="Q423" s="247">
        <f>(I423+P423)/2</f>
        <v>100</v>
      </c>
      <c r="R423" s="242"/>
      <c r="S423" s="265"/>
    </row>
    <row r="424" spans="1:20" ht="51" customHeight="1" x14ac:dyDescent="0.35">
      <c r="A424" s="440"/>
      <c r="B424" s="443"/>
      <c r="C424" s="242" t="s">
        <v>45</v>
      </c>
      <c r="D424" s="238" t="s">
        <v>147</v>
      </c>
      <c r="E424" s="245" t="s">
        <v>27</v>
      </c>
      <c r="F424" s="245">
        <v>100</v>
      </c>
      <c r="G424" s="245">
        <v>100</v>
      </c>
      <c r="H424" s="248">
        <f>(G424/F424)*100</f>
        <v>100</v>
      </c>
      <c r="I424" s="245"/>
      <c r="J424" s="252" t="s">
        <v>45</v>
      </c>
      <c r="K424" s="249" t="s">
        <v>93</v>
      </c>
      <c r="L424" s="245" t="s">
        <v>40</v>
      </c>
      <c r="M424" s="245">
        <v>47</v>
      </c>
      <c r="N424" s="245">
        <v>47</v>
      </c>
      <c r="O424" s="248">
        <f>(N424/M424)*100</f>
        <v>100</v>
      </c>
      <c r="P424" s="270"/>
      <c r="Q424" s="247"/>
      <c r="R424" s="250"/>
      <c r="S424" s="265"/>
    </row>
    <row r="425" spans="1:20" ht="93" customHeight="1" x14ac:dyDescent="0.35">
      <c r="A425" s="440"/>
      <c r="B425" s="443"/>
      <c r="C425" s="242" t="s">
        <v>148</v>
      </c>
      <c r="D425" s="238" t="s">
        <v>149</v>
      </c>
      <c r="E425" s="245" t="s">
        <v>27</v>
      </c>
      <c r="F425" s="245">
        <v>90</v>
      </c>
      <c r="G425" s="245">
        <v>90</v>
      </c>
      <c r="H425" s="248">
        <f>(G425/F425)*100</f>
        <v>100</v>
      </c>
      <c r="I425" s="245"/>
      <c r="J425" s="252"/>
      <c r="K425" s="249"/>
      <c r="L425" s="245"/>
      <c r="M425" s="253"/>
      <c r="N425" s="253"/>
      <c r="O425" s="248"/>
      <c r="P425" s="270"/>
      <c r="Q425" s="247"/>
      <c r="R425" s="250"/>
      <c r="S425" s="265"/>
    </row>
    <row r="426" spans="1:20" ht="46.5" customHeight="1" x14ac:dyDescent="0.35">
      <c r="A426" s="440"/>
      <c r="B426" s="443"/>
      <c r="C426" s="237" t="s">
        <v>175</v>
      </c>
      <c r="D426" s="240" t="s">
        <v>233</v>
      </c>
      <c r="E426" s="245"/>
      <c r="F426" s="245"/>
      <c r="G426" s="245"/>
      <c r="H426" s="243">
        <v>100</v>
      </c>
      <c r="I426" s="243">
        <f>H426</f>
        <v>100</v>
      </c>
      <c r="J426" s="237" t="s">
        <v>175</v>
      </c>
      <c r="K426" s="240" t="str">
        <f>D426</f>
        <v>Реализация дополнительных общеразвивающих программ</v>
      </c>
      <c r="L426" s="245"/>
      <c r="M426" s="253"/>
      <c r="N426" s="253"/>
      <c r="O426" s="243">
        <f>O427</f>
        <v>99.97082166199813</v>
      </c>
      <c r="P426" s="270">
        <f>O426</f>
        <v>99.97082166199813</v>
      </c>
      <c r="Q426" s="247">
        <f>(I426+P426)/2</f>
        <v>99.985410830999058</v>
      </c>
      <c r="R426" s="242"/>
      <c r="S426" s="265"/>
    </row>
    <row r="427" spans="1:20" ht="49.5" customHeight="1" x14ac:dyDescent="0.35">
      <c r="A427" s="440"/>
      <c r="B427" s="443"/>
      <c r="C427" s="242" t="s">
        <v>176</v>
      </c>
      <c r="D427" s="238" t="s">
        <v>149</v>
      </c>
      <c r="E427" s="245" t="s">
        <v>27</v>
      </c>
      <c r="F427" s="245">
        <v>90</v>
      </c>
      <c r="G427" s="245">
        <v>90</v>
      </c>
      <c r="H427" s="248">
        <f>(G427/F427)*100</f>
        <v>100</v>
      </c>
      <c r="I427" s="245"/>
      <c r="J427" s="252" t="s">
        <v>176</v>
      </c>
      <c r="K427" s="249" t="s">
        <v>224</v>
      </c>
      <c r="L427" s="245" t="s">
        <v>426</v>
      </c>
      <c r="M427" s="245">
        <v>51408</v>
      </c>
      <c r="N427" s="245">
        <v>51393</v>
      </c>
      <c r="O427" s="248">
        <f>(N427/M427)*100</f>
        <v>99.97082166199813</v>
      </c>
      <c r="P427" s="270"/>
      <c r="Q427" s="247"/>
      <c r="R427" s="250"/>
      <c r="S427" s="265"/>
    </row>
    <row r="428" spans="1:20" s="264" customFormat="1" ht="43.5" customHeight="1" x14ac:dyDescent="0.35">
      <c r="A428" s="441"/>
      <c r="B428" s="444"/>
      <c r="C428" s="257"/>
      <c r="D428" s="258" t="s">
        <v>6</v>
      </c>
      <c r="E428" s="257"/>
      <c r="F428" s="259"/>
      <c r="G428" s="259"/>
      <c r="H428" s="260">
        <f>(H426+H423+H417+H411+H405)/5</f>
        <v>100</v>
      </c>
      <c r="I428" s="260">
        <f>H428</f>
        <v>100</v>
      </c>
      <c r="J428" s="261"/>
      <c r="K428" s="258" t="s">
        <v>6</v>
      </c>
      <c r="L428" s="259"/>
      <c r="M428" s="262"/>
      <c r="N428" s="262"/>
      <c r="O428" s="260">
        <f>(O426+O423+O417+O411+O405)/5</f>
        <v>99.837489623301494</v>
      </c>
      <c r="P428" s="260">
        <f>(P426+P423+P417+P411+P405)/5</f>
        <v>99.837489623301494</v>
      </c>
      <c r="Q428" s="260">
        <f>(Q426+Q423+Q417+Q411+Q405)/5</f>
        <v>99.918744811650754</v>
      </c>
      <c r="R428" s="257" t="s">
        <v>490</v>
      </c>
      <c r="S428" s="265"/>
      <c r="T428" s="263"/>
    </row>
    <row r="429" spans="1:20" ht="77.25" customHeight="1" x14ac:dyDescent="0.35">
      <c r="A429" s="439">
        <v>41</v>
      </c>
      <c r="B429" s="442" t="s">
        <v>152</v>
      </c>
      <c r="C429" s="237" t="s">
        <v>12</v>
      </c>
      <c r="D429" s="240" t="s">
        <v>135</v>
      </c>
      <c r="E429" s="244"/>
      <c r="F429" s="244"/>
      <c r="G429" s="244"/>
      <c r="H429" s="243">
        <f>(H430+H431+H432+H433+H434)/5</f>
        <v>100</v>
      </c>
      <c r="I429" s="243">
        <f>H429</f>
        <v>100</v>
      </c>
      <c r="J429" s="244" t="s">
        <v>12</v>
      </c>
      <c r="K429" s="240" t="s">
        <v>135</v>
      </c>
      <c r="L429" s="245"/>
      <c r="M429" s="245"/>
      <c r="N429" s="245"/>
      <c r="O429" s="243">
        <f>O430</f>
        <v>100</v>
      </c>
      <c r="P429" s="270">
        <f>O429</f>
        <v>100</v>
      </c>
      <c r="Q429" s="330">
        <f>(I429+P429)/2</f>
        <v>100</v>
      </c>
      <c r="R429" s="245"/>
      <c r="S429" s="265"/>
    </row>
    <row r="430" spans="1:20" ht="58.5" customHeight="1" x14ac:dyDescent="0.35">
      <c r="A430" s="440"/>
      <c r="B430" s="443"/>
      <c r="C430" s="242" t="s">
        <v>7</v>
      </c>
      <c r="D430" s="238" t="s">
        <v>136</v>
      </c>
      <c r="E430" s="245" t="s">
        <v>27</v>
      </c>
      <c r="F430" s="245">
        <v>100</v>
      </c>
      <c r="G430" s="245">
        <v>100</v>
      </c>
      <c r="H430" s="248">
        <f>(G430/F430)*100</f>
        <v>100</v>
      </c>
      <c r="I430" s="245"/>
      <c r="J430" s="245" t="s">
        <v>7</v>
      </c>
      <c r="K430" s="249" t="s">
        <v>93</v>
      </c>
      <c r="L430" s="245" t="s">
        <v>40</v>
      </c>
      <c r="M430" s="245">
        <v>490</v>
      </c>
      <c r="N430" s="245">
        <v>490</v>
      </c>
      <c r="O430" s="248">
        <f>(N430/M430)*100</f>
        <v>100</v>
      </c>
      <c r="P430" s="270"/>
      <c r="Q430" s="247"/>
      <c r="R430" s="250"/>
      <c r="S430" s="265"/>
    </row>
    <row r="431" spans="1:20" ht="47.25" customHeight="1" x14ac:dyDescent="0.35">
      <c r="A431" s="440"/>
      <c r="B431" s="443"/>
      <c r="C431" s="242" t="s">
        <v>8</v>
      </c>
      <c r="D431" s="238" t="s">
        <v>137</v>
      </c>
      <c r="E431" s="245" t="s">
        <v>27</v>
      </c>
      <c r="F431" s="245">
        <v>100</v>
      </c>
      <c r="G431" s="245">
        <v>100</v>
      </c>
      <c r="H431" s="248">
        <f t="shared" ref="H431:H453" si="93">(G431/F431)*100</f>
        <v>100</v>
      </c>
      <c r="I431" s="245"/>
      <c r="J431" s="245"/>
      <c r="K431" s="271"/>
      <c r="L431" s="245"/>
      <c r="M431" s="251"/>
      <c r="N431" s="251"/>
      <c r="O431" s="248"/>
      <c r="P431" s="270"/>
      <c r="Q431" s="247"/>
      <c r="R431" s="250"/>
      <c r="S431" s="265"/>
    </row>
    <row r="432" spans="1:20" ht="53.25" customHeight="1" x14ac:dyDescent="0.35">
      <c r="A432" s="440"/>
      <c r="B432" s="443"/>
      <c r="C432" s="242" t="s">
        <v>9</v>
      </c>
      <c r="D432" s="238" t="s">
        <v>138</v>
      </c>
      <c r="E432" s="245" t="s">
        <v>27</v>
      </c>
      <c r="F432" s="245">
        <v>100</v>
      </c>
      <c r="G432" s="245">
        <v>100</v>
      </c>
      <c r="H432" s="248">
        <f t="shared" si="93"/>
        <v>100</v>
      </c>
      <c r="I432" s="245"/>
      <c r="J432" s="252"/>
      <c r="K432" s="249"/>
      <c r="L432" s="245"/>
      <c r="M432" s="253"/>
      <c r="N432" s="253"/>
      <c r="O432" s="248"/>
      <c r="P432" s="270"/>
      <c r="Q432" s="247"/>
      <c r="R432" s="250"/>
      <c r="S432" s="265"/>
    </row>
    <row r="433" spans="1:19" ht="66" customHeight="1" x14ac:dyDescent="0.35">
      <c r="A433" s="440"/>
      <c r="B433" s="443"/>
      <c r="C433" s="242" t="s">
        <v>10</v>
      </c>
      <c r="D433" s="238" t="s">
        <v>92</v>
      </c>
      <c r="E433" s="245" t="s">
        <v>27</v>
      </c>
      <c r="F433" s="245">
        <v>90</v>
      </c>
      <c r="G433" s="245">
        <v>100</v>
      </c>
      <c r="H433" s="248">
        <v>100</v>
      </c>
      <c r="I433" s="245"/>
      <c r="J433" s="252"/>
      <c r="K433" s="249"/>
      <c r="L433" s="245"/>
      <c r="M433" s="253"/>
      <c r="N433" s="253"/>
      <c r="O433" s="248"/>
      <c r="P433" s="270"/>
      <c r="Q433" s="247"/>
      <c r="R433" s="250"/>
      <c r="S433" s="265"/>
    </row>
    <row r="434" spans="1:19" ht="117.75" customHeight="1" x14ac:dyDescent="0.35">
      <c r="A434" s="440"/>
      <c r="B434" s="443"/>
      <c r="C434" s="242" t="s">
        <v>37</v>
      </c>
      <c r="D434" s="238" t="s">
        <v>139</v>
      </c>
      <c r="E434" s="245" t="s">
        <v>27</v>
      </c>
      <c r="F434" s="245">
        <v>100</v>
      </c>
      <c r="G434" s="245">
        <v>100</v>
      </c>
      <c r="H434" s="248">
        <f t="shared" si="93"/>
        <v>100</v>
      </c>
      <c r="I434" s="245"/>
      <c r="J434" s="252"/>
      <c r="K434" s="249"/>
      <c r="L434" s="245"/>
      <c r="M434" s="253"/>
      <c r="N434" s="253"/>
      <c r="O434" s="248"/>
      <c r="P434" s="270"/>
      <c r="Q434" s="247"/>
      <c r="R434" s="250"/>
      <c r="S434" s="265"/>
    </row>
    <row r="435" spans="1:19" ht="72" customHeight="1" x14ac:dyDescent="0.35">
      <c r="A435" s="440"/>
      <c r="B435" s="443"/>
      <c r="C435" s="237" t="s">
        <v>13</v>
      </c>
      <c r="D435" s="240" t="s">
        <v>140</v>
      </c>
      <c r="E435" s="245"/>
      <c r="F435" s="245"/>
      <c r="G435" s="245"/>
      <c r="H435" s="243">
        <f>(H436+H437+H438+H439+H440)/5</f>
        <v>100</v>
      </c>
      <c r="I435" s="243">
        <f>H435</f>
        <v>100</v>
      </c>
      <c r="J435" s="237" t="s">
        <v>13</v>
      </c>
      <c r="K435" s="240" t="s">
        <v>140</v>
      </c>
      <c r="L435" s="245"/>
      <c r="M435" s="253"/>
      <c r="N435" s="253"/>
      <c r="O435" s="243">
        <f>O436</f>
        <v>100</v>
      </c>
      <c r="P435" s="270">
        <f>O435</f>
        <v>100</v>
      </c>
      <c r="Q435" s="243">
        <f>(I435+P435)/2</f>
        <v>100</v>
      </c>
      <c r="R435" s="242"/>
      <c r="S435" s="265"/>
    </row>
    <row r="436" spans="1:19" ht="72" customHeight="1" x14ac:dyDescent="0.35">
      <c r="A436" s="440"/>
      <c r="B436" s="443"/>
      <c r="C436" s="242" t="s">
        <v>14</v>
      </c>
      <c r="D436" s="238" t="s">
        <v>141</v>
      </c>
      <c r="E436" s="245" t="s">
        <v>27</v>
      </c>
      <c r="F436" s="245">
        <v>100</v>
      </c>
      <c r="G436" s="245">
        <v>100</v>
      </c>
      <c r="H436" s="248">
        <f t="shared" si="93"/>
        <v>100</v>
      </c>
      <c r="I436" s="245"/>
      <c r="J436" s="252" t="s">
        <v>14</v>
      </c>
      <c r="K436" s="249" t="s">
        <v>93</v>
      </c>
      <c r="L436" s="245" t="s">
        <v>40</v>
      </c>
      <c r="M436" s="245">
        <v>473</v>
      </c>
      <c r="N436" s="245">
        <v>473</v>
      </c>
      <c r="O436" s="248">
        <f>(N436/M436)*100</f>
        <v>100</v>
      </c>
      <c r="P436" s="242"/>
      <c r="Q436" s="247"/>
      <c r="R436" s="250"/>
      <c r="S436" s="265"/>
    </row>
    <row r="437" spans="1:19" ht="33.75" customHeight="1" x14ac:dyDescent="0.35">
      <c r="A437" s="440"/>
      <c r="B437" s="443"/>
      <c r="C437" s="242" t="s">
        <v>15</v>
      </c>
      <c r="D437" s="238" t="s">
        <v>142</v>
      </c>
      <c r="E437" s="245" t="s">
        <v>27</v>
      </c>
      <c r="F437" s="245">
        <v>100</v>
      </c>
      <c r="G437" s="245">
        <v>100</v>
      </c>
      <c r="H437" s="248">
        <f t="shared" si="93"/>
        <v>100</v>
      </c>
      <c r="I437" s="245"/>
      <c r="J437" s="252"/>
      <c r="K437" s="249"/>
      <c r="L437" s="245"/>
      <c r="M437" s="253"/>
      <c r="N437" s="253"/>
      <c r="O437" s="248"/>
      <c r="P437" s="270"/>
      <c r="Q437" s="247"/>
      <c r="R437" s="250"/>
      <c r="S437" s="265"/>
    </row>
    <row r="438" spans="1:19" ht="43.5" customHeight="1" x14ac:dyDescent="0.35">
      <c r="A438" s="440"/>
      <c r="B438" s="443"/>
      <c r="C438" s="242" t="s">
        <v>41</v>
      </c>
      <c r="D438" s="238" t="s">
        <v>138</v>
      </c>
      <c r="E438" s="245" t="s">
        <v>27</v>
      </c>
      <c r="F438" s="245">
        <v>100</v>
      </c>
      <c r="G438" s="245">
        <v>100</v>
      </c>
      <c r="H438" s="248">
        <f t="shared" si="93"/>
        <v>100</v>
      </c>
      <c r="I438" s="245"/>
      <c r="J438" s="252"/>
      <c r="K438" s="249"/>
      <c r="L438" s="245"/>
      <c r="M438" s="253"/>
      <c r="N438" s="253"/>
      <c r="O438" s="248"/>
      <c r="P438" s="270"/>
      <c r="Q438" s="247"/>
      <c r="R438" s="250"/>
      <c r="S438" s="265"/>
    </row>
    <row r="439" spans="1:19" ht="53.25" customHeight="1" x14ac:dyDescent="0.35">
      <c r="A439" s="440"/>
      <c r="B439" s="443"/>
      <c r="C439" s="242" t="s">
        <v>47</v>
      </c>
      <c r="D439" s="238" t="s">
        <v>92</v>
      </c>
      <c r="E439" s="245" t="s">
        <v>27</v>
      </c>
      <c r="F439" s="245">
        <v>90</v>
      </c>
      <c r="G439" s="245">
        <v>100</v>
      </c>
      <c r="H439" s="248">
        <v>100</v>
      </c>
      <c r="I439" s="245"/>
      <c r="J439" s="252"/>
      <c r="K439" s="249"/>
      <c r="L439" s="245"/>
      <c r="M439" s="253"/>
      <c r="N439" s="253"/>
      <c r="O439" s="248"/>
      <c r="P439" s="270"/>
      <c r="Q439" s="247"/>
      <c r="R439" s="250"/>
      <c r="S439" s="265"/>
    </row>
    <row r="440" spans="1:19" ht="108" customHeight="1" x14ac:dyDescent="0.35">
      <c r="A440" s="440"/>
      <c r="B440" s="443"/>
      <c r="C440" s="242" t="s">
        <v>69</v>
      </c>
      <c r="D440" s="238" t="s">
        <v>139</v>
      </c>
      <c r="E440" s="245" t="s">
        <v>27</v>
      </c>
      <c r="F440" s="245">
        <v>100</v>
      </c>
      <c r="G440" s="245">
        <v>100</v>
      </c>
      <c r="H440" s="248">
        <f t="shared" si="93"/>
        <v>100</v>
      </c>
      <c r="I440" s="245"/>
      <c r="J440" s="252"/>
      <c r="K440" s="249"/>
      <c r="L440" s="245"/>
      <c r="M440" s="253"/>
      <c r="N440" s="253"/>
      <c r="O440" s="248"/>
      <c r="P440" s="270"/>
      <c r="Q440" s="247"/>
      <c r="R440" s="250"/>
      <c r="S440" s="265"/>
    </row>
    <row r="441" spans="1:19" ht="63" customHeight="1" x14ac:dyDescent="0.35">
      <c r="A441" s="440"/>
      <c r="B441" s="443"/>
      <c r="C441" s="237" t="s">
        <v>30</v>
      </c>
      <c r="D441" s="240" t="s">
        <v>143</v>
      </c>
      <c r="E441" s="245"/>
      <c r="F441" s="245"/>
      <c r="G441" s="245"/>
      <c r="H441" s="243">
        <f>(H442+H443+H444+H445+H446)/5</f>
        <v>100</v>
      </c>
      <c r="I441" s="243">
        <f>H441</f>
        <v>100</v>
      </c>
      <c r="J441" s="237" t="s">
        <v>30</v>
      </c>
      <c r="K441" s="240" t="str">
        <f>D441</f>
        <v>Реализация основных общеобразовательных программ среднего общего образования</v>
      </c>
      <c r="L441" s="245"/>
      <c r="M441" s="253"/>
      <c r="N441" s="253"/>
      <c r="O441" s="243">
        <f>O442</f>
        <v>100</v>
      </c>
      <c r="P441" s="270">
        <f>O441</f>
        <v>100</v>
      </c>
      <c r="Q441" s="243">
        <f>(I441+P441)/2</f>
        <v>100</v>
      </c>
      <c r="R441" s="245"/>
      <c r="S441" s="265"/>
    </row>
    <row r="442" spans="1:19" ht="65.25" customHeight="1" x14ac:dyDescent="0.35">
      <c r="A442" s="440"/>
      <c r="B442" s="443"/>
      <c r="C442" s="242" t="s">
        <v>31</v>
      </c>
      <c r="D442" s="238" t="s">
        <v>144</v>
      </c>
      <c r="E442" s="245" t="s">
        <v>27</v>
      </c>
      <c r="F442" s="245">
        <v>100</v>
      </c>
      <c r="G442" s="245">
        <v>100</v>
      </c>
      <c r="H442" s="248">
        <f t="shared" si="93"/>
        <v>100</v>
      </c>
      <c r="I442" s="245"/>
      <c r="J442" s="252" t="s">
        <v>31</v>
      </c>
      <c r="K442" s="249" t="s">
        <v>93</v>
      </c>
      <c r="L442" s="245" t="s">
        <v>40</v>
      </c>
      <c r="M442" s="245">
        <v>108</v>
      </c>
      <c r="N442" s="245">
        <v>108</v>
      </c>
      <c r="O442" s="248">
        <f>(N442/M442)*100</f>
        <v>100</v>
      </c>
      <c r="P442" s="242"/>
      <c r="Q442" s="247"/>
      <c r="R442" s="250"/>
      <c r="S442" s="265"/>
    </row>
    <row r="443" spans="1:19" ht="39.75" customHeight="1" x14ac:dyDescent="0.35">
      <c r="A443" s="440"/>
      <c r="B443" s="443"/>
      <c r="C443" s="242" t="s">
        <v>32</v>
      </c>
      <c r="D443" s="238" t="s">
        <v>145</v>
      </c>
      <c r="E443" s="245" t="s">
        <v>27</v>
      </c>
      <c r="F443" s="245">
        <v>100</v>
      </c>
      <c r="G443" s="245">
        <v>100</v>
      </c>
      <c r="H443" s="248">
        <f t="shared" si="93"/>
        <v>100</v>
      </c>
      <c r="I443" s="245"/>
      <c r="J443" s="252"/>
      <c r="K443" s="249"/>
      <c r="L443" s="245"/>
      <c r="M443" s="253"/>
      <c r="N443" s="253"/>
      <c r="O443" s="248"/>
      <c r="P443" s="270"/>
      <c r="Q443" s="247"/>
      <c r="R443" s="250"/>
      <c r="S443" s="265"/>
    </row>
    <row r="444" spans="1:19" ht="39.75" customHeight="1" x14ac:dyDescent="0.35">
      <c r="A444" s="440"/>
      <c r="B444" s="443"/>
      <c r="C444" s="242" t="s">
        <v>54</v>
      </c>
      <c r="D444" s="238" t="s">
        <v>138</v>
      </c>
      <c r="E444" s="245" t="s">
        <v>27</v>
      </c>
      <c r="F444" s="245">
        <v>100</v>
      </c>
      <c r="G444" s="245">
        <v>100</v>
      </c>
      <c r="H444" s="248">
        <f t="shared" si="93"/>
        <v>100</v>
      </c>
      <c r="I444" s="245"/>
      <c r="J444" s="252"/>
      <c r="K444" s="249"/>
      <c r="L444" s="245"/>
      <c r="M444" s="253"/>
      <c r="N444" s="253"/>
      <c r="O444" s="248"/>
      <c r="P444" s="270"/>
      <c r="Q444" s="247"/>
      <c r="R444" s="250"/>
      <c r="S444" s="265"/>
    </row>
    <row r="445" spans="1:19" ht="78" customHeight="1" x14ac:dyDescent="0.35">
      <c r="A445" s="440"/>
      <c r="B445" s="443"/>
      <c r="C445" s="242" t="s">
        <v>55</v>
      </c>
      <c r="D445" s="238" t="s">
        <v>92</v>
      </c>
      <c r="E445" s="245" t="s">
        <v>27</v>
      </c>
      <c r="F445" s="245">
        <v>90</v>
      </c>
      <c r="G445" s="245">
        <v>100</v>
      </c>
      <c r="H445" s="248">
        <v>100</v>
      </c>
      <c r="I445" s="245"/>
      <c r="J445" s="252"/>
      <c r="K445" s="249"/>
      <c r="L445" s="245"/>
      <c r="M445" s="253"/>
      <c r="N445" s="253"/>
      <c r="O445" s="248"/>
      <c r="P445" s="270"/>
      <c r="Q445" s="247"/>
      <c r="R445" s="250"/>
      <c r="S445" s="265"/>
    </row>
    <row r="446" spans="1:19" ht="106.5" customHeight="1" x14ac:dyDescent="0.35">
      <c r="A446" s="440"/>
      <c r="B446" s="443"/>
      <c r="C446" s="242" t="s">
        <v>146</v>
      </c>
      <c r="D446" s="238" t="s">
        <v>139</v>
      </c>
      <c r="E446" s="245" t="s">
        <v>27</v>
      </c>
      <c r="F446" s="245">
        <v>100</v>
      </c>
      <c r="G446" s="245">
        <v>100</v>
      </c>
      <c r="H446" s="248">
        <f t="shared" si="93"/>
        <v>100</v>
      </c>
      <c r="I446" s="245"/>
      <c r="J446" s="252"/>
      <c r="K446" s="249"/>
      <c r="L446" s="245"/>
      <c r="M446" s="253"/>
      <c r="N446" s="253"/>
      <c r="O446" s="248"/>
      <c r="P446" s="270"/>
      <c r="Q446" s="247"/>
      <c r="R446" s="250"/>
      <c r="S446" s="265"/>
    </row>
    <row r="447" spans="1:19" ht="37.5" customHeight="1" x14ac:dyDescent="0.35">
      <c r="A447" s="440"/>
      <c r="B447" s="443"/>
      <c r="C447" s="237" t="s">
        <v>44</v>
      </c>
      <c r="D447" s="240" t="s">
        <v>94</v>
      </c>
      <c r="E447" s="245"/>
      <c r="F447" s="245"/>
      <c r="G447" s="245"/>
      <c r="H447" s="243">
        <v>100</v>
      </c>
      <c r="I447" s="243">
        <v>100</v>
      </c>
      <c r="J447" s="237" t="s">
        <v>44</v>
      </c>
      <c r="K447" s="240" t="s">
        <v>94</v>
      </c>
      <c r="L447" s="245"/>
      <c r="M447" s="253"/>
      <c r="N447" s="253"/>
      <c r="O447" s="243">
        <f>O448</f>
        <v>99.166666666666671</v>
      </c>
      <c r="P447" s="270">
        <f>O447</f>
        <v>99.166666666666671</v>
      </c>
      <c r="Q447" s="247">
        <f>(I447+P447)/2</f>
        <v>99.583333333333343</v>
      </c>
      <c r="R447" s="245"/>
      <c r="S447" s="265"/>
    </row>
    <row r="448" spans="1:19" ht="48.75" customHeight="1" x14ac:dyDescent="0.35">
      <c r="A448" s="440"/>
      <c r="B448" s="443"/>
      <c r="C448" s="242" t="s">
        <v>45</v>
      </c>
      <c r="D448" s="238" t="s">
        <v>147</v>
      </c>
      <c r="E448" s="245" t="s">
        <v>27</v>
      </c>
      <c r="F448" s="245">
        <v>100</v>
      </c>
      <c r="G448" s="245">
        <v>100</v>
      </c>
      <c r="H448" s="248">
        <f t="shared" si="93"/>
        <v>100</v>
      </c>
      <c r="I448" s="245"/>
      <c r="J448" s="252" t="s">
        <v>45</v>
      </c>
      <c r="K448" s="249" t="s">
        <v>93</v>
      </c>
      <c r="L448" s="245" t="s">
        <v>40</v>
      </c>
      <c r="M448" s="245">
        <v>120</v>
      </c>
      <c r="N448" s="245">
        <v>119</v>
      </c>
      <c r="O448" s="248">
        <f>(N448/M448)*100</f>
        <v>99.166666666666671</v>
      </c>
      <c r="P448" s="270"/>
      <c r="Q448" s="247"/>
      <c r="R448" s="250"/>
      <c r="S448" s="265"/>
    </row>
    <row r="449" spans="1:20" ht="93.75" customHeight="1" x14ac:dyDescent="0.35">
      <c r="A449" s="440"/>
      <c r="B449" s="443"/>
      <c r="C449" s="242" t="s">
        <v>148</v>
      </c>
      <c r="D449" s="238" t="s">
        <v>149</v>
      </c>
      <c r="E449" s="245" t="s">
        <v>27</v>
      </c>
      <c r="F449" s="245">
        <v>90</v>
      </c>
      <c r="G449" s="245">
        <v>90</v>
      </c>
      <c r="H449" s="248">
        <f t="shared" si="93"/>
        <v>100</v>
      </c>
      <c r="I449" s="245"/>
      <c r="J449" s="252"/>
      <c r="K449" s="249"/>
      <c r="L449" s="245"/>
      <c r="M449" s="253"/>
      <c r="N449" s="253"/>
      <c r="O449" s="248"/>
      <c r="P449" s="270"/>
      <c r="Q449" s="247"/>
      <c r="R449" s="250"/>
      <c r="S449" s="265"/>
    </row>
    <row r="450" spans="1:20" ht="57" customHeight="1" x14ac:dyDescent="0.35">
      <c r="A450" s="440"/>
      <c r="B450" s="443"/>
      <c r="C450" s="237" t="s">
        <v>175</v>
      </c>
      <c r="D450" s="240" t="s">
        <v>233</v>
      </c>
      <c r="E450" s="245"/>
      <c r="F450" s="245"/>
      <c r="G450" s="245"/>
      <c r="H450" s="243">
        <v>100</v>
      </c>
      <c r="I450" s="243">
        <f>H450</f>
        <v>100</v>
      </c>
      <c r="J450" s="237" t="str">
        <f>C450</f>
        <v>V</v>
      </c>
      <c r="K450" s="240" t="str">
        <f>D450</f>
        <v>Реализация дополнительных общеразвивающих программ</v>
      </c>
      <c r="L450" s="245"/>
      <c r="M450" s="253"/>
      <c r="N450" s="253"/>
      <c r="O450" s="243">
        <f>O451</f>
        <v>99.089392701525057</v>
      </c>
      <c r="P450" s="270">
        <f>O450</f>
        <v>99.089392701525057</v>
      </c>
      <c r="Q450" s="247">
        <f>(I450+P450)/2</f>
        <v>99.544696350762536</v>
      </c>
      <c r="R450" s="245"/>
      <c r="S450" s="265"/>
    </row>
    <row r="451" spans="1:20" ht="49.5" customHeight="1" x14ac:dyDescent="0.35">
      <c r="A451" s="440"/>
      <c r="B451" s="443"/>
      <c r="C451" s="242" t="s">
        <v>176</v>
      </c>
      <c r="D451" s="238" t="s">
        <v>149</v>
      </c>
      <c r="E451" s="245" t="s">
        <v>27</v>
      </c>
      <c r="F451" s="245">
        <v>90</v>
      </c>
      <c r="G451" s="245">
        <v>90</v>
      </c>
      <c r="H451" s="248">
        <f t="shared" si="93"/>
        <v>100</v>
      </c>
      <c r="I451" s="245"/>
      <c r="J451" s="252" t="str">
        <f>C451</f>
        <v>5.1.</v>
      </c>
      <c r="K451" s="249" t="s">
        <v>224</v>
      </c>
      <c r="L451" s="245" t="s">
        <v>427</v>
      </c>
      <c r="M451" s="245">
        <v>58752</v>
      </c>
      <c r="N451" s="245">
        <v>58217</v>
      </c>
      <c r="O451" s="248">
        <f>(N451/M451)*100</f>
        <v>99.089392701525057</v>
      </c>
      <c r="P451" s="270"/>
      <c r="Q451" s="247"/>
      <c r="R451" s="250"/>
      <c r="S451" s="265"/>
    </row>
    <row r="452" spans="1:20" ht="58.5" customHeight="1" x14ac:dyDescent="0.35">
      <c r="A452" s="440"/>
      <c r="B452" s="443"/>
      <c r="C452" s="237" t="s">
        <v>181</v>
      </c>
      <c r="D452" s="240" t="s">
        <v>423</v>
      </c>
      <c r="E452" s="245"/>
      <c r="F452" s="245"/>
      <c r="G452" s="245"/>
      <c r="H452" s="243">
        <v>100</v>
      </c>
      <c r="I452" s="243">
        <f>H452</f>
        <v>100</v>
      </c>
      <c r="J452" s="237" t="str">
        <f>C452</f>
        <v>VI</v>
      </c>
      <c r="K452" s="240" t="str">
        <f>D452</f>
        <v>Психо-медико-педагогическое обследование детей</v>
      </c>
      <c r="L452" s="245"/>
      <c r="M452" s="253"/>
      <c r="N452" s="253"/>
      <c r="O452" s="243">
        <f>O453</f>
        <v>99.91769547325103</v>
      </c>
      <c r="P452" s="270">
        <f>O452</f>
        <v>99.91769547325103</v>
      </c>
      <c r="Q452" s="247">
        <f>(I452+P452)/2</f>
        <v>99.958847736625515</v>
      </c>
      <c r="R452" s="245"/>
      <c r="S452" s="265"/>
    </row>
    <row r="453" spans="1:20" ht="49.5" customHeight="1" x14ac:dyDescent="0.35">
      <c r="A453" s="440"/>
      <c r="B453" s="443"/>
      <c r="C453" s="242" t="s">
        <v>182</v>
      </c>
      <c r="D453" s="238" t="s">
        <v>314</v>
      </c>
      <c r="E453" s="245" t="s">
        <v>27</v>
      </c>
      <c r="F453" s="245">
        <v>100</v>
      </c>
      <c r="G453" s="245">
        <v>100</v>
      </c>
      <c r="H453" s="248">
        <f t="shared" si="93"/>
        <v>100</v>
      </c>
      <c r="I453" s="245"/>
      <c r="J453" s="252" t="str">
        <f>C453</f>
        <v>6.1.</v>
      </c>
      <c r="K453" s="249" t="s">
        <v>93</v>
      </c>
      <c r="L453" s="245" t="s">
        <v>427</v>
      </c>
      <c r="M453" s="245">
        <v>1215</v>
      </c>
      <c r="N453" s="245">
        <v>1214</v>
      </c>
      <c r="O453" s="248">
        <f>(N453/M453)*100</f>
        <v>99.91769547325103</v>
      </c>
      <c r="P453" s="270"/>
      <c r="Q453" s="247"/>
      <c r="R453" s="250"/>
      <c r="S453" s="265"/>
    </row>
    <row r="454" spans="1:20" s="264" customFormat="1" ht="39.75" customHeight="1" x14ac:dyDescent="0.35">
      <c r="A454" s="441"/>
      <c r="B454" s="444"/>
      <c r="C454" s="257"/>
      <c r="D454" s="258" t="s">
        <v>6</v>
      </c>
      <c r="E454" s="257"/>
      <c r="F454" s="259"/>
      <c r="G454" s="259"/>
      <c r="H454" s="260">
        <f>(H452+H450+H447+H441+H435+H429)/6</f>
        <v>100</v>
      </c>
      <c r="I454" s="260">
        <f>H454</f>
        <v>100</v>
      </c>
      <c r="J454" s="261"/>
      <c r="K454" s="258" t="s">
        <v>6</v>
      </c>
      <c r="L454" s="259"/>
      <c r="M454" s="262"/>
      <c r="N454" s="262"/>
      <c r="O454" s="260">
        <f>(O452+O450+O447+O441+O435+O429)/6</f>
        <v>99.695625806907131</v>
      </c>
      <c r="P454" s="260">
        <f>(P452+P450+P447+P441+P435+P429)/6</f>
        <v>99.695625806907131</v>
      </c>
      <c r="Q454" s="260">
        <f>(Q452+Q450+Q447+Q441+Q435+Q429)/6</f>
        <v>99.847812903453573</v>
      </c>
      <c r="R454" s="257" t="s">
        <v>490</v>
      </c>
      <c r="S454" s="265"/>
      <c r="T454" s="263"/>
    </row>
    <row r="455" spans="1:20" ht="62.25" customHeight="1" x14ac:dyDescent="0.35">
      <c r="A455" s="439">
        <v>42</v>
      </c>
      <c r="B455" s="442" t="s">
        <v>153</v>
      </c>
      <c r="C455" s="237" t="s">
        <v>12</v>
      </c>
      <c r="D455" s="240" t="s">
        <v>135</v>
      </c>
      <c r="E455" s="244"/>
      <c r="F455" s="244"/>
      <c r="G455" s="244"/>
      <c r="H455" s="243">
        <f>(H456+H457+H458+H459+H460)/5</f>
        <v>100</v>
      </c>
      <c r="I455" s="243">
        <f>H455</f>
        <v>100</v>
      </c>
      <c r="J455" s="244" t="s">
        <v>12</v>
      </c>
      <c r="K455" s="240" t="s">
        <v>135</v>
      </c>
      <c r="L455" s="245"/>
      <c r="M455" s="245"/>
      <c r="N455" s="245"/>
      <c r="O455" s="243">
        <f>O456</f>
        <v>100</v>
      </c>
      <c r="P455" s="270">
        <f>O455</f>
        <v>100</v>
      </c>
      <c r="Q455" s="247">
        <f>(I455+P455)/2</f>
        <v>100</v>
      </c>
      <c r="R455" s="245"/>
      <c r="S455" s="265"/>
    </row>
    <row r="456" spans="1:20" ht="73.5" customHeight="1" x14ac:dyDescent="0.35">
      <c r="A456" s="440"/>
      <c r="B456" s="443"/>
      <c r="C456" s="242" t="s">
        <v>7</v>
      </c>
      <c r="D456" s="238" t="s">
        <v>136</v>
      </c>
      <c r="E456" s="245" t="s">
        <v>27</v>
      </c>
      <c r="F456" s="245">
        <v>100</v>
      </c>
      <c r="G456" s="245">
        <v>100</v>
      </c>
      <c r="H456" s="248">
        <f t="shared" ref="H456:H477" si="94">(G456/F456)*100</f>
        <v>100</v>
      </c>
      <c r="I456" s="245"/>
      <c r="J456" s="245" t="s">
        <v>7</v>
      </c>
      <c r="K456" s="249" t="s">
        <v>93</v>
      </c>
      <c r="L456" s="245" t="s">
        <v>40</v>
      </c>
      <c r="M456" s="245">
        <v>352</v>
      </c>
      <c r="N456" s="245">
        <v>352</v>
      </c>
      <c r="O456" s="248">
        <f>(N456/M456)*100</f>
        <v>100</v>
      </c>
      <c r="P456" s="270"/>
      <c r="Q456" s="247"/>
      <c r="R456" s="250"/>
      <c r="S456" s="265"/>
    </row>
    <row r="457" spans="1:20" ht="38.25" customHeight="1" x14ac:dyDescent="0.35">
      <c r="A457" s="440"/>
      <c r="B457" s="443"/>
      <c r="C457" s="242" t="s">
        <v>8</v>
      </c>
      <c r="D457" s="238" t="s">
        <v>137</v>
      </c>
      <c r="E457" s="245" t="s">
        <v>27</v>
      </c>
      <c r="F457" s="245">
        <v>100</v>
      </c>
      <c r="G457" s="245">
        <v>100</v>
      </c>
      <c r="H457" s="248">
        <f t="shared" si="94"/>
        <v>100</v>
      </c>
      <c r="I457" s="245"/>
      <c r="J457" s="245"/>
      <c r="K457" s="271"/>
      <c r="L457" s="245"/>
      <c r="M457" s="251"/>
      <c r="N457" s="251"/>
      <c r="O457" s="248"/>
      <c r="P457" s="270"/>
      <c r="Q457" s="247"/>
      <c r="R457" s="250"/>
      <c r="S457" s="265"/>
    </row>
    <row r="458" spans="1:20" ht="54" customHeight="1" x14ac:dyDescent="0.35">
      <c r="A458" s="440"/>
      <c r="B458" s="443"/>
      <c r="C458" s="242" t="s">
        <v>9</v>
      </c>
      <c r="D458" s="238" t="s">
        <v>138</v>
      </c>
      <c r="E458" s="245" t="s">
        <v>27</v>
      </c>
      <c r="F458" s="245">
        <v>100</v>
      </c>
      <c r="G458" s="245">
        <v>100</v>
      </c>
      <c r="H458" s="248">
        <f t="shared" si="94"/>
        <v>100</v>
      </c>
      <c r="I458" s="245"/>
      <c r="J458" s="252"/>
      <c r="K458" s="249"/>
      <c r="L458" s="245"/>
      <c r="M458" s="253"/>
      <c r="N458" s="253"/>
      <c r="O458" s="248"/>
      <c r="P458" s="270"/>
      <c r="Q458" s="247"/>
      <c r="R458" s="250"/>
      <c r="S458" s="265"/>
    </row>
    <row r="459" spans="1:20" ht="63.75" customHeight="1" x14ac:dyDescent="0.35">
      <c r="A459" s="440"/>
      <c r="B459" s="443"/>
      <c r="C459" s="242" t="s">
        <v>10</v>
      </c>
      <c r="D459" s="238" t="s">
        <v>92</v>
      </c>
      <c r="E459" s="245" t="s">
        <v>27</v>
      </c>
      <c r="F459" s="245">
        <v>90</v>
      </c>
      <c r="G459" s="245">
        <v>90</v>
      </c>
      <c r="H459" s="248">
        <f t="shared" si="94"/>
        <v>100</v>
      </c>
      <c r="I459" s="245"/>
      <c r="J459" s="252"/>
      <c r="K459" s="249"/>
      <c r="L459" s="245"/>
      <c r="M459" s="253"/>
      <c r="N459" s="253"/>
      <c r="O459" s="248"/>
      <c r="P459" s="270"/>
      <c r="Q459" s="247"/>
      <c r="R459" s="250"/>
      <c r="S459" s="265"/>
    </row>
    <row r="460" spans="1:20" ht="116.25" customHeight="1" x14ac:dyDescent="0.35">
      <c r="A460" s="440"/>
      <c r="B460" s="443"/>
      <c r="C460" s="242" t="s">
        <v>37</v>
      </c>
      <c r="D460" s="238" t="s">
        <v>139</v>
      </c>
      <c r="E460" s="245" t="s">
        <v>27</v>
      </c>
      <c r="F460" s="245">
        <v>100</v>
      </c>
      <c r="G460" s="245">
        <v>100</v>
      </c>
      <c r="H460" s="248">
        <f t="shared" si="94"/>
        <v>100</v>
      </c>
      <c r="I460" s="245"/>
      <c r="J460" s="252"/>
      <c r="K460" s="249"/>
      <c r="L460" s="245"/>
      <c r="M460" s="253"/>
      <c r="N460" s="253"/>
      <c r="O460" s="248"/>
      <c r="P460" s="270"/>
      <c r="Q460" s="247"/>
      <c r="R460" s="250"/>
      <c r="S460" s="265"/>
    </row>
    <row r="461" spans="1:20" ht="60.75" customHeight="1" x14ac:dyDescent="0.35">
      <c r="A461" s="440"/>
      <c r="B461" s="443"/>
      <c r="C461" s="237" t="s">
        <v>13</v>
      </c>
      <c r="D461" s="240" t="s">
        <v>140</v>
      </c>
      <c r="E461" s="245"/>
      <c r="F461" s="245"/>
      <c r="G461" s="245"/>
      <c r="H461" s="243">
        <f>(H462+H463+H464+H465+H466)/5</f>
        <v>100</v>
      </c>
      <c r="I461" s="243">
        <f>H461</f>
        <v>100</v>
      </c>
      <c r="J461" s="237" t="s">
        <v>13</v>
      </c>
      <c r="K461" s="240" t="s">
        <v>140</v>
      </c>
      <c r="L461" s="245"/>
      <c r="M461" s="253"/>
      <c r="N461" s="253"/>
      <c r="O461" s="243">
        <f>O462</f>
        <v>100</v>
      </c>
      <c r="P461" s="270">
        <f>O461</f>
        <v>100</v>
      </c>
      <c r="Q461" s="247">
        <f>(I461+P461)/2</f>
        <v>100</v>
      </c>
      <c r="R461" s="245"/>
      <c r="S461" s="265"/>
    </row>
    <row r="462" spans="1:20" ht="67.5" customHeight="1" x14ac:dyDescent="0.35">
      <c r="A462" s="440"/>
      <c r="B462" s="443"/>
      <c r="C462" s="242" t="s">
        <v>14</v>
      </c>
      <c r="D462" s="238" t="s">
        <v>141</v>
      </c>
      <c r="E462" s="245" t="s">
        <v>27</v>
      </c>
      <c r="F462" s="245">
        <v>100</v>
      </c>
      <c r="G462" s="245">
        <v>100</v>
      </c>
      <c r="H462" s="248">
        <f t="shared" si="94"/>
        <v>100</v>
      </c>
      <c r="I462" s="245"/>
      <c r="J462" s="252" t="s">
        <v>14</v>
      </c>
      <c r="K462" s="249" t="s">
        <v>93</v>
      </c>
      <c r="L462" s="245" t="s">
        <v>40</v>
      </c>
      <c r="M462" s="245">
        <v>356</v>
      </c>
      <c r="N462" s="245">
        <v>356</v>
      </c>
      <c r="O462" s="248">
        <f>(N462/M462)*100</f>
        <v>100</v>
      </c>
      <c r="P462" s="242"/>
      <c r="Q462" s="247"/>
      <c r="R462" s="250"/>
      <c r="S462" s="265"/>
    </row>
    <row r="463" spans="1:20" ht="42.75" customHeight="1" x14ac:dyDescent="0.35">
      <c r="A463" s="440"/>
      <c r="B463" s="443"/>
      <c r="C463" s="242" t="s">
        <v>15</v>
      </c>
      <c r="D463" s="238" t="s">
        <v>142</v>
      </c>
      <c r="E463" s="245" t="s">
        <v>27</v>
      </c>
      <c r="F463" s="245">
        <v>100</v>
      </c>
      <c r="G463" s="245">
        <v>100</v>
      </c>
      <c r="H463" s="248">
        <f t="shared" si="94"/>
        <v>100</v>
      </c>
      <c r="I463" s="245"/>
      <c r="J463" s="252"/>
      <c r="K463" s="249"/>
      <c r="L463" s="245"/>
      <c r="M463" s="253"/>
      <c r="N463" s="253"/>
      <c r="O463" s="248"/>
      <c r="P463" s="270"/>
      <c r="Q463" s="247"/>
      <c r="R463" s="250"/>
      <c r="S463" s="265"/>
    </row>
    <row r="464" spans="1:20" ht="51" customHeight="1" x14ac:dyDescent="0.35">
      <c r="A464" s="440"/>
      <c r="B464" s="443"/>
      <c r="C464" s="242" t="s">
        <v>41</v>
      </c>
      <c r="D464" s="238" t="s">
        <v>138</v>
      </c>
      <c r="E464" s="245" t="s">
        <v>27</v>
      </c>
      <c r="F464" s="245">
        <v>100</v>
      </c>
      <c r="G464" s="245">
        <v>100</v>
      </c>
      <c r="H464" s="248">
        <f t="shared" si="94"/>
        <v>100</v>
      </c>
      <c r="I464" s="245"/>
      <c r="J464" s="252"/>
      <c r="K464" s="249"/>
      <c r="L464" s="245"/>
      <c r="M464" s="253"/>
      <c r="N464" s="253"/>
      <c r="O464" s="248"/>
      <c r="P464" s="270"/>
      <c r="Q464" s="247"/>
      <c r="R464" s="250"/>
      <c r="S464" s="265"/>
    </row>
    <row r="465" spans="1:20" ht="77.25" customHeight="1" x14ac:dyDescent="0.35">
      <c r="A465" s="440"/>
      <c r="B465" s="443"/>
      <c r="C465" s="242" t="s">
        <v>47</v>
      </c>
      <c r="D465" s="238" t="s">
        <v>92</v>
      </c>
      <c r="E465" s="245" t="s">
        <v>27</v>
      </c>
      <c r="F465" s="245">
        <v>90</v>
      </c>
      <c r="G465" s="245">
        <v>90</v>
      </c>
      <c r="H465" s="248">
        <f t="shared" si="94"/>
        <v>100</v>
      </c>
      <c r="I465" s="245"/>
      <c r="J465" s="252"/>
      <c r="K465" s="249"/>
      <c r="L465" s="245"/>
      <c r="M465" s="253"/>
      <c r="N465" s="253"/>
      <c r="O465" s="248"/>
      <c r="P465" s="270"/>
      <c r="Q465" s="247"/>
      <c r="R465" s="250"/>
      <c r="S465" s="265"/>
    </row>
    <row r="466" spans="1:20" ht="121.5" customHeight="1" x14ac:dyDescent="0.35">
      <c r="A466" s="440"/>
      <c r="B466" s="443"/>
      <c r="C466" s="242" t="s">
        <v>69</v>
      </c>
      <c r="D466" s="238" t="s">
        <v>139</v>
      </c>
      <c r="E466" s="245" t="s">
        <v>27</v>
      </c>
      <c r="F466" s="245">
        <v>100</v>
      </c>
      <c r="G466" s="245">
        <v>100</v>
      </c>
      <c r="H466" s="248">
        <f t="shared" si="94"/>
        <v>100</v>
      </c>
      <c r="I466" s="245"/>
      <c r="J466" s="252"/>
      <c r="K466" s="249"/>
      <c r="L466" s="245"/>
      <c r="M466" s="253"/>
      <c r="N466" s="253"/>
      <c r="O466" s="248"/>
      <c r="P466" s="270"/>
      <c r="Q466" s="247"/>
      <c r="R466" s="250"/>
      <c r="S466" s="265"/>
    </row>
    <row r="467" spans="1:20" ht="81" customHeight="1" x14ac:dyDescent="0.35">
      <c r="A467" s="440"/>
      <c r="B467" s="443"/>
      <c r="C467" s="237" t="s">
        <v>30</v>
      </c>
      <c r="D467" s="240" t="s">
        <v>143</v>
      </c>
      <c r="E467" s="245"/>
      <c r="F467" s="245"/>
      <c r="G467" s="245"/>
      <c r="H467" s="243">
        <f>(H468+H469+H470+H471+H472)/5</f>
        <v>100</v>
      </c>
      <c r="I467" s="243">
        <f>H467</f>
        <v>100</v>
      </c>
      <c r="J467" s="237" t="s">
        <v>30</v>
      </c>
      <c r="K467" s="240" t="str">
        <f>D467</f>
        <v>Реализация основных общеобразовательных программ среднего общего образования</v>
      </c>
      <c r="L467" s="245"/>
      <c r="M467" s="253"/>
      <c r="N467" s="253"/>
      <c r="O467" s="243">
        <f>O468</f>
        <v>100</v>
      </c>
      <c r="P467" s="270">
        <f>O467</f>
        <v>100</v>
      </c>
      <c r="Q467" s="247">
        <f>(I467+P467)/2</f>
        <v>100</v>
      </c>
      <c r="R467" s="245"/>
      <c r="S467" s="265"/>
    </row>
    <row r="468" spans="1:20" ht="77.25" customHeight="1" x14ac:dyDescent="0.35">
      <c r="A468" s="440"/>
      <c r="B468" s="443"/>
      <c r="C468" s="242" t="s">
        <v>31</v>
      </c>
      <c r="D468" s="238" t="s">
        <v>144</v>
      </c>
      <c r="E468" s="245" t="s">
        <v>27</v>
      </c>
      <c r="F468" s="245">
        <v>100</v>
      </c>
      <c r="G468" s="245">
        <v>100</v>
      </c>
      <c r="H468" s="248">
        <f t="shared" si="94"/>
        <v>100</v>
      </c>
      <c r="I468" s="245"/>
      <c r="J468" s="252" t="s">
        <v>31</v>
      </c>
      <c r="K468" s="249" t="s">
        <v>93</v>
      </c>
      <c r="L468" s="245" t="s">
        <v>40</v>
      </c>
      <c r="M468" s="245">
        <v>80</v>
      </c>
      <c r="N468" s="245">
        <v>80</v>
      </c>
      <c r="O468" s="248">
        <f>(N468/M468)*100</f>
        <v>100</v>
      </c>
      <c r="P468" s="242"/>
      <c r="Q468" s="247"/>
      <c r="R468" s="250"/>
      <c r="S468" s="265"/>
    </row>
    <row r="469" spans="1:20" ht="50.25" customHeight="1" x14ac:dyDescent="0.35">
      <c r="A469" s="440"/>
      <c r="B469" s="443"/>
      <c r="C469" s="242" t="s">
        <v>32</v>
      </c>
      <c r="D469" s="238" t="s">
        <v>145</v>
      </c>
      <c r="E469" s="245" t="s">
        <v>27</v>
      </c>
      <c r="F469" s="245">
        <v>100</v>
      </c>
      <c r="G469" s="245">
        <v>100</v>
      </c>
      <c r="H469" s="248">
        <f t="shared" si="94"/>
        <v>100</v>
      </c>
      <c r="I469" s="245"/>
      <c r="J469" s="252"/>
      <c r="K469" s="249"/>
      <c r="L469" s="245"/>
      <c r="M469" s="253"/>
      <c r="N469" s="253"/>
      <c r="O469" s="248"/>
      <c r="P469" s="270"/>
      <c r="Q469" s="247"/>
      <c r="R469" s="250"/>
      <c r="S469" s="265"/>
    </row>
    <row r="470" spans="1:20" ht="54.75" customHeight="1" x14ac:dyDescent="0.35">
      <c r="A470" s="440"/>
      <c r="B470" s="443"/>
      <c r="C470" s="242" t="s">
        <v>54</v>
      </c>
      <c r="D470" s="238" t="s">
        <v>138</v>
      </c>
      <c r="E470" s="245" t="s">
        <v>27</v>
      </c>
      <c r="F470" s="245">
        <v>100</v>
      </c>
      <c r="G470" s="245">
        <v>100</v>
      </c>
      <c r="H470" s="248">
        <f t="shared" si="94"/>
        <v>100</v>
      </c>
      <c r="I470" s="245"/>
      <c r="J470" s="252"/>
      <c r="K470" s="249"/>
      <c r="L470" s="245"/>
      <c r="M470" s="253"/>
      <c r="N470" s="253"/>
      <c r="O470" s="248"/>
      <c r="P470" s="270"/>
      <c r="Q470" s="247"/>
      <c r="R470" s="250"/>
      <c r="S470" s="265"/>
    </row>
    <row r="471" spans="1:20" ht="69" customHeight="1" x14ac:dyDescent="0.35">
      <c r="A471" s="440"/>
      <c r="B471" s="443"/>
      <c r="C471" s="242" t="s">
        <v>55</v>
      </c>
      <c r="D471" s="238" t="s">
        <v>92</v>
      </c>
      <c r="E471" s="245" t="s">
        <v>27</v>
      </c>
      <c r="F471" s="245">
        <v>90</v>
      </c>
      <c r="G471" s="245">
        <v>90</v>
      </c>
      <c r="H471" s="248">
        <f t="shared" si="94"/>
        <v>100</v>
      </c>
      <c r="I471" s="245"/>
      <c r="J471" s="252"/>
      <c r="K471" s="249"/>
      <c r="L471" s="245"/>
      <c r="M471" s="253"/>
      <c r="N471" s="253"/>
      <c r="O471" s="248"/>
      <c r="P471" s="270"/>
      <c r="Q471" s="247"/>
      <c r="R471" s="250"/>
      <c r="S471" s="265"/>
    </row>
    <row r="472" spans="1:20" ht="111.75" customHeight="1" x14ac:dyDescent="0.35">
      <c r="A472" s="440"/>
      <c r="B472" s="443"/>
      <c r="C472" s="242" t="s">
        <v>146</v>
      </c>
      <c r="D472" s="238" t="s">
        <v>139</v>
      </c>
      <c r="E472" s="245" t="s">
        <v>27</v>
      </c>
      <c r="F472" s="245">
        <v>100</v>
      </c>
      <c r="G472" s="245">
        <v>100</v>
      </c>
      <c r="H472" s="248">
        <f t="shared" si="94"/>
        <v>100</v>
      </c>
      <c r="I472" s="245"/>
      <c r="J472" s="252"/>
      <c r="K472" s="249"/>
      <c r="L472" s="245"/>
      <c r="M472" s="253"/>
      <c r="N472" s="253"/>
      <c r="O472" s="248"/>
      <c r="P472" s="270"/>
      <c r="Q472" s="247"/>
      <c r="R472" s="250"/>
      <c r="S472" s="265"/>
    </row>
    <row r="473" spans="1:20" ht="45" customHeight="1" x14ac:dyDescent="0.35">
      <c r="A473" s="440"/>
      <c r="B473" s="443"/>
      <c r="C473" s="237" t="s">
        <v>44</v>
      </c>
      <c r="D473" s="240" t="s">
        <v>94</v>
      </c>
      <c r="E473" s="245"/>
      <c r="F473" s="245"/>
      <c r="G473" s="245"/>
      <c r="H473" s="243">
        <v>100</v>
      </c>
      <c r="I473" s="243">
        <f>H473</f>
        <v>100</v>
      </c>
      <c r="J473" s="237" t="s">
        <v>44</v>
      </c>
      <c r="K473" s="240" t="s">
        <v>94</v>
      </c>
      <c r="L473" s="245"/>
      <c r="M473" s="253"/>
      <c r="N473" s="253"/>
      <c r="O473" s="243">
        <f>O474</f>
        <v>100</v>
      </c>
      <c r="P473" s="270">
        <f>O473</f>
        <v>100</v>
      </c>
      <c r="Q473" s="247">
        <f>(I473+P473)/2</f>
        <v>100</v>
      </c>
      <c r="R473" s="245"/>
      <c r="S473" s="265"/>
    </row>
    <row r="474" spans="1:20" ht="43.5" customHeight="1" x14ac:dyDescent="0.35">
      <c r="A474" s="440"/>
      <c r="B474" s="443"/>
      <c r="C474" s="242" t="s">
        <v>45</v>
      </c>
      <c r="D474" s="238" t="s">
        <v>147</v>
      </c>
      <c r="E474" s="245" t="s">
        <v>27</v>
      </c>
      <c r="F474" s="245">
        <v>100</v>
      </c>
      <c r="G474" s="245">
        <v>100</v>
      </c>
      <c r="H474" s="248">
        <f t="shared" si="94"/>
        <v>100</v>
      </c>
      <c r="I474" s="245"/>
      <c r="J474" s="252" t="s">
        <v>45</v>
      </c>
      <c r="K474" s="249" t="s">
        <v>93</v>
      </c>
      <c r="L474" s="245" t="s">
        <v>40</v>
      </c>
      <c r="M474" s="245">
        <v>93</v>
      </c>
      <c r="N474" s="245">
        <v>93</v>
      </c>
      <c r="O474" s="248">
        <f>(N474/M474)*100</f>
        <v>100</v>
      </c>
      <c r="P474" s="270"/>
      <c r="Q474" s="247"/>
      <c r="R474" s="319"/>
      <c r="S474" s="265"/>
    </row>
    <row r="475" spans="1:20" ht="79.5" customHeight="1" x14ac:dyDescent="0.35">
      <c r="A475" s="440"/>
      <c r="B475" s="443"/>
      <c r="C475" s="242" t="s">
        <v>148</v>
      </c>
      <c r="D475" s="238" t="s">
        <v>149</v>
      </c>
      <c r="E475" s="245" t="s">
        <v>27</v>
      </c>
      <c r="F475" s="245">
        <v>90</v>
      </c>
      <c r="G475" s="245">
        <v>90</v>
      </c>
      <c r="H475" s="248">
        <f t="shared" si="94"/>
        <v>100</v>
      </c>
      <c r="I475" s="245"/>
      <c r="J475" s="252"/>
      <c r="K475" s="249"/>
      <c r="L475" s="245"/>
      <c r="M475" s="253"/>
      <c r="N475" s="253"/>
      <c r="O475" s="248"/>
      <c r="P475" s="270"/>
      <c r="Q475" s="247"/>
      <c r="R475" s="250"/>
      <c r="S475" s="265"/>
    </row>
    <row r="476" spans="1:20" ht="49.5" customHeight="1" x14ac:dyDescent="0.35">
      <c r="A476" s="440"/>
      <c r="B476" s="443"/>
      <c r="C476" s="237" t="s">
        <v>175</v>
      </c>
      <c r="D476" s="240" t="s">
        <v>233</v>
      </c>
      <c r="E476" s="245"/>
      <c r="F476" s="245"/>
      <c r="G476" s="245"/>
      <c r="H476" s="243">
        <v>100</v>
      </c>
      <c r="I476" s="243">
        <f>H476</f>
        <v>100</v>
      </c>
      <c r="J476" s="237" t="s">
        <v>175</v>
      </c>
      <c r="K476" s="240" t="str">
        <f>D476</f>
        <v>Реализация дополнительных общеразвивающих программ</v>
      </c>
      <c r="L476" s="245"/>
      <c r="M476" s="253"/>
      <c r="N476" s="253"/>
      <c r="O476" s="243">
        <f>O477</f>
        <v>103.76770152505446</v>
      </c>
      <c r="P476" s="270">
        <f>O476</f>
        <v>103.76770152505446</v>
      </c>
      <c r="Q476" s="243">
        <f>(I476+P476)/2</f>
        <v>101.88385076252723</v>
      </c>
      <c r="R476" s="245"/>
      <c r="S476" s="265"/>
    </row>
    <row r="477" spans="1:20" ht="49.5" customHeight="1" x14ac:dyDescent="0.35">
      <c r="A477" s="440"/>
      <c r="B477" s="443"/>
      <c r="C477" s="242" t="s">
        <v>176</v>
      </c>
      <c r="D477" s="238" t="s">
        <v>149</v>
      </c>
      <c r="E477" s="245" t="s">
        <v>27</v>
      </c>
      <c r="F477" s="245">
        <v>90</v>
      </c>
      <c r="G477" s="245">
        <v>90</v>
      </c>
      <c r="H477" s="248">
        <f t="shared" si="94"/>
        <v>100</v>
      </c>
      <c r="I477" s="245"/>
      <c r="J477" s="252" t="s">
        <v>176</v>
      </c>
      <c r="K477" s="249" t="s">
        <v>224</v>
      </c>
      <c r="L477" s="245" t="s">
        <v>425</v>
      </c>
      <c r="M477" s="245">
        <v>73440</v>
      </c>
      <c r="N477" s="245">
        <v>76207</v>
      </c>
      <c r="O477" s="248">
        <f>(N477/M477)*100</f>
        <v>103.76770152505446</v>
      </c>
      <c r="P477" s="270"/>
      <c r="Q477" s="247"/>
      <c r="R477" s="250"/>
      <c r="S477" s="265"/>
    </row>
    <row r="478" spans="1:20" s="264" customFormat="1" ht="39" customHeight="1" x14ac:dyDescent="0.35">
      <c r="A478" s="441"/>
      <c r="B478" s="444"/>
      <c r="C478" s="257"/>
      <c r="D478" s="258" t="s">
        <v>6</v>
      </c>
      <c r="E478" s="257"/>
      <c r="F478" s="259"/>
      <c r="G478" s="259"/>
      <c r="H478" s="260">
        <f xml:space="preserve"> (H476+H473+H467+H461+H455)/5</f>
        <v>100</v>
      </c>
      <c r="I478" s="260">
        <f>H478</f>
        <v>100</v>
      </c>
      <c r="J478" s="261"/>
      <c r="K478" s="258" t="s">
        <v>6</v>
      </c>
      <c r="L478" s="259"/>
      <c r="M478" s="262"/>
      <c r="N478" s="262"/>
      <c r="O478" s="260">
        <f xml:space="preserve"> (O476+O473+O467+O461+O455)/5</f>
        <v>100.75354030501089</v>
      </c>
      <c r="P478" s="260">
        <f>O478</f>
        <v>100.75354030501089</v>
      </c>
      <c r="Q478" s="260">
        <f>(I478+P478)/2</f>
        <v>100.37677015250544</v>
      </c>
      <c r="R478" s="257" t="s">
        <v>33</v>
      </c>
      <c r="S478" s="265"/>
      <c r="T478" s="263"/>
    </row>
    <row r="479" spans="1:20" ht="66.75" customHeight="1" x14ac:dyDescent="0.35">
      <c r="A479" s="439">
        <v>43</v>
      </c>
      <c r="B479" s="442" t="s">
        <v>154</v>
      </c>
      <c r="C479" s="237" t="s">
        <v>12</v>
      </c>
      <c r="D479" s="240" t="s">
        <v>135</v>
      </c>
      <c r="E479" s="244"/>
      <c r="F479" s="244"/>
      <c r="G479" s="244"/>
      <c r="H479" s="243">
        <f>(H480+H481+H482+H483+H484)/5</f>
        <v>100</v>
      </c>
      <c r="I479" s="243">
        <f>H479</f>
        <v>100</v>
      </c>
      <c r="J479" s="244" t="s">
        <v>12</v>
      </c>
      <c r="K479" s="240" t="s">
        <v>135</v>
      </c>
      <c r="L479" s="245"/>
      <c r="M479" s="245"/>
      <c r="N479" s="245"/>
      <c r="O479" s="243">
        <f>O480</f>
        <v>100</v>
      </c>
      <c r="P479" s="270">
        <f>O479</f>
        <v>100</v>
      </c>
      <c r="Q479" s="247">
        <f>(I479+P479)/2</f>
        <v>100</v>
      </c>
      <c r="R479" s="245"/>
      <c r="S479" s="265"/>
    </row>
    <row r="480" spans="1:20" ht="66.75" customHeight="1" x14ac:dyDescent="0.35">
      <c r="A480" s="440"/>
      <c r="B480" s="443"/>
      <c r="C480" s="242" t="s">
        <v>7</v>
      </c>
      <c r="D480" s="238" t="s">
        <v>136</v>
      </c>
      <c r="E480" s="245" t="s">
        <v>27</v>
      </c>
      <c r="F480" s="245">
        <v>100</v>
      </c>
      <c r="G480" s="245">
        <v>100</v>
      </c>
      <c r="H480" s="248">
        <f>(G480/F480)*100</f>
        <v>100</v>
      </c>
      <c r="I480" s="245"/>
      <c r="J480" s="245" t="s">
        <v>7</v>
      </c>
      <c r="K480" s="249" t="s">
        <v>93</v>
      </c>
      <c r="L480" s="245" t="s">
        <v>40</v>
      </c>
      <c r="M480" s="245">
        <v>199</v>
      </c>
      <c r="N480" s="245">
        <v>199</v>
      </c>
      <c r="O480" s="248">
        <f>(N480/M480)*100</f>
        <v>100</v>
      </c>
      <c r="P480" s="270"/>
      <c r="Q480" s="247"/>
      <c r="R480" s="250"/>
      <c r="S480" s="265"/>
    </row>
    <row r="481" spans="1:19" ht="39.75" customHeight="1" x14ac:dyDescent="0.35">
      <c r="A481" s="440"/>
      <c r="B481" s="443"/>
      <c r="C481" s="242" t="s">
        <v>8</v>
      </c>
      <c r="D481" s="238" t="s">
        <v>137</v>
      </c>
      <c r="E481" s="245" t="s">
        <v>27</v>
      </c>
      <c r="F481" s="245">
        <v>100</v>
      </c>
      <c r="G481" s="245">
        <v>100</v>
      </c>
      <c r="H481" s="248">
        <f>(G481/F481)*100</f>
        <v>100</v>
      </c>
      <c r="I481" s="245"/>
      <c r="J481" s="245"/>
      <c r="K481" s="271"/>
      <c r="L481" s="245"/>
      <c r="M481" s="251"/>
      <c r="N481" s="251"/>
      <c r="O481" s="248"/>
      <c r="P481" s="270"/>
      <c r="Q481" s="247"/>
      <c r="R481" s="250"/>
      <c r="S481" s="265"/>
    </row>
    <row r="482" spans="1:19" ht="47.25" customHeight="1" x14ac:dyDescent="0.35">
      <c r="A482" s="440"/>
      <c r="B482" s="443"/>
      <c r="C482" s="242" t="s">
        <v>9</v>
      </c>
      <c r="D482" s="238" t="s">
        <v>138</v>
      </c>
      <c r="E482" s="245" t="s">
        <v>27</v>
      </c>
      <c r="F482" s="245">
        <v>100</v>
      </c>
      <c r="G482" s="245">
        <v>100</v>
      </c>
      <c r="H482" s="248">
        <f>(G482/F482)*100</f>
        <v>100</v>
      </c>
      <c r="I482" s="245"/>
      <c r="J482" s="252"/>
      <c r="K482" s="249"/>
      <c r="L482" s="245"/>
      <c r="M482" s="253"/>
      <c r="N482" s="253"/>
      <c r="O482" s="248"/>
      <c r="P482" s="270"/>
      <c r="Q482" s="247"/>
      <c r="R482" s="250"/>
      <c r="S482" s="265"/>
    </row>
    <row r="483" spans="1:19" ht="64.5" customHeight="1" x14ac:dyDescent="0.35">
      <c r="A483" s="440"/>
      <c r="B483" s="443"/>
      <c r="C483" s="242" t="s">
        <v>10</v>
      </c>
      <c r="D483" s="238" t="s">
        <v>92</v>
      </c>
      <c r="E483" s="245" t="s">
        <v>27</v>
      </c>
      <c r="F483" s="245">
        <v>90</v>
      </c>
      <c r="G483" s="245">
        <v>100</v>
      </c>
      <c r="H483" s="248">
        <v>100</v>
      </c>
      <c r="I483" s="245"/>
      <c r="J483" s="252"/>
      <c r="K483" s="249"/>
      <c r="L483" s="245"/>
      <c r="M483" s="253"/>
      <c r="N483" s="253"/>
      <c r="O483" s="248"/>
      <c r="P483" s="270"/>
      <c r="Q483" s="247"/>
      <c r="R483" s="250"/>
      <c r="S483" s="265"/>
    </row>
    <row r="484" spans="1:19" ht="119.25" customHeight="1" x14ac:dyDescent="0.35">
      <c r="A484" s="440"/>
      <c r="B484" s="443"/>
      <c r="C484" s="242" t="s">
        <v>37</v>
      </c>
      <c r="D484" s="238" t="s">
        <v>139</v>
      </c>
      <c r="E484" s="245" t="s">
        <v>27</v>
      </c>
      <c r="F484" s="245">
        <v>100</v>
      </c>
      <c r="G484" s="245">
        <v>100</v>
      </c>
      <c r="H484" s="248">
        <f>(G484/F484)*100</f>
        <v>100</v>
      </c>
      <c r="I484" s="245"/>
      <c r="J484" s="252"/>
      <c r="K484" s="249"/>
      <c r="L484" s="245"/>
      <c r="M484" s="253"/>
      <c r="N484" s="253"/>
      <c r="O484" s="248"/>
      <c r="P484" s="270"/>
      <c r="Q484" s="247"/>
      <c r="R484" s="250"/>
      <c r="S484" s="265"/>
    </row>
    <row r="485" spans="1:19" ht="57.75" customHeight="1" x14ac:dyDescent="0.35">
      <c r="A485" s="440"/>
      <c r="B485" s="443"/>
      <c r="C485" s="237" t="s">
        <v>13</v>
      </c>
      <c r="D485" s="240" t="s">
        <v>140</v>
      </c>
      <c r="E485" s="245"/>
      <c r="F485" s="245"/>
      <c r="G485" s="245"/>
      <c r="H485" s="243">
        <f>(H486+H487+H488+H489+H490)/5</f>
        <v>100</v>
      </c>
      <c r="I485" s="243">
        <f>H485</f>
        <v>100</v>
      </c>
      <c r="J485" s="237" t="s">
        <v>13</v>
      </c>
      <c r="K485" s="240" t="s">
        <v>140</v>
      </c>
      <c r="L485" s="245"/>
      <c r="M485" s="253"/>
      <c r="N485" s="253"/>
      <c r="O485" s="243">
        <f>O486</f>
        <v>100</v>
      </c>
      <c r="P485" s="270">
        <f>O485</f>
        <v>100</v>
      </c>
      <c r="Q485" s="247">
        <f>(I485+P485)/2</f>
        <v>100</v>
      </c>
      <c r="R485" s="245"/>
      <c r="S485" s="265"/>
    </row>
    <row r="486" spans="1:19" ht="63.75" customHeight="1" x14ac:dyDescent="0.35">
      <c r="A486" s="440"/>
      <c r="B486" s="443"/>
      <c r="C486" s="242" t="s">
        <v>14</v>
      </c>
      <c r="D486" s="238" t="s">
        <v>141</v>
      </c>
      <c r="E486" s="245" t="s">
        <v>27</v>
      </c>
      <c r="F486" s="245">
        <v>100</v>
      </c>
      <c r="G486" s="245">
        <v>100</v>
      </c>
      <c r="H486" s="248">
        <f>(G486/F486)*100</f>
        <v>100</v>
      </c>
      <c r="I486" s="245"/>
      <c r="J486" s="252" t="s">
        <v>14</v>
      </c>
      <c r="K486" s="249" t="s">
        <v>93</v>
      </c>
      <c r="L486" s="245" t="s">
        <v>40</v>
      </c>
      <c r="M486" s="245">
        <v>249</v>
      </c>
      <c r="N486" s="245">
        <v>249</v>
      </c>
      <c r="O486" s="248">
        <f>(N486/M486)*100</f>
        <v>100</v>
      </c>
      <c r="P486" s="242"/>
      <c r="Q486" s="247"/>
      <c r="R486" s="250"/>
      <c r="S486" s="265"/>
    </row>
    <row r="487" spans="1:19" ht="45.75" customHeight="1" x14ac:dyDescent="0.35">
      <c r="A487" s="440"/>
      <c r="B487" s="443"/>
      <c r="C487" s="242" t="s">
        <v>15</v>
      </c>
      <c r="D487" s="238" t="s">
        <v>142</v>
      </c>
      <c r="E487" s="245" t="s">
        <v>27</v>
      </c>
      <c r="F487" s="245">
        <v>100</v>
      </c>
      <c r="G487" s="245">
        <v>100</v>
      </c>
      <c r="H487" s="248">
        <f>(G487/F487)*100</f>
        <v>100</v>
      </c>
      <c r="I487" s="245"/>
      <c r="J487" s="252"/>
      <c r="K487" s="249"/>
      <c r="L487" s="245"/>
      <c r="M487" s="253"/>
      <c r="N487" s="253"/>
      <c r="O487" s="248"/>
      <c r="P487" s="270"/>
      <c r="Q487" s="247"/>
      <c r="R487" s="250"/>
      <c r="S487" s="265"/>
    </row>
    <row r="488" spans="1:19" ht="54" customHeight="1" x14ac:dyDescent="0.35">
      <c r="A488" s="440"/>
      <c r="B488" s="443"/>
      <c r="C488" s="242" t="s">
        <v>41</v>
      </c>
      <c r="D488" s="238" t="s">
        <v>138</v>
      </c>
      <c r="E488" s="245" t="s">
        <v>27</v>
      </c>
      <c r="F488" s="245">
        <v>100</v>
      </c>
      <c r="G488" s="245">
        <v>100</v>
      </c>
      <c r="H488" s="248">
        <f>(G488/F488)*100</f>
        <v>100</v>
      </c>
      <c r="I488" s="245"/>
      <c r="J488" s="252"/>
      <c r="K488" s="249"/>
      <c r="L488" s="245"/>
      <c r="M488" s="253"/>
      <c r="N488" s="253"/>
      <c r="O488" s="248"/>
      <c r="P488" s="270"/>
      <c r="Q488" s="247"/>
      <c r="R488" s="250"/>
      <c r="S488" s="265"/>
    </row>
    <row r="489" spans="1:19" ht="63.75" customHeight="1" x14ac:dyDescent="0.35">
      <c r="A489" s="440"/>
      <c r="B489" s="443"/>
      <c r="C489" s="242" t="s">
        <v>47</v>
      </c>
      <c r="D489" s="238" t="s">
        <v>92</v>
      </c>
      <c r="E489" s="245" t="s">
        <v>27</v>
      </c>
      <c r="F489" s="245">
        <v>90</v>
      </c>
      <c r="G489" s="245">
        <v>100</v>
      </c>
      <c r="H489" s="248">
        <v>100</v>
      </c>
      <c r="I489" s="245"/>
      <c r="J489" s="252"/>
      <c r="K489" s="249"/>
      <c r="L489" s="245"/>
      <c r="M489" s="253"/>
      <c r="N489" s="253"/>
      <c r="O489" s="248"/>
      <c r="P489" s="270"/>
      <c r="Q489" s="247"/>
      <c r="R489" s="250"/>
      <c r="S489" s="265"/>
    </row>
    <row r="490" spans="1:19" ht="102.75" customHeight="1" x14ac:dyDescent="0.35">
      <c r="A490" s="440"/>
      <c r="B490" s="443"/>
      <c r="C490" s="242" t="s">
        <v>69</v>
      </c>
      <c r="D490" s="238" t="s">
        <v>139</v>
      </c>
      <c r="E490" s="245" t="s">
        <v>27</v>
      </c>
      <c r="F490" s="245">
        <v>100</v>
      </c>
      <c r="G490" s="245">
        <v>100</v>
      </c>
      <c r="H490" s="248">
        <f>(G490/F490)*100</f>
        <v>100</v>
      </c>
      <c r="I490" s="245"/>
      <c r="J490" s="252"/>
      <c r="K490" s="249"/>
      <c r="L490" s="245"/>
      <c r="M490" s="253"/>
      <c r="N490" s="253"/>
      <c r="O490" s="248"/>
      <c r="P490" s="270"/>
      <c r="Q490" s="247"/>
      <c r="R490" s="250"/>
      <c r="S490" s="265"/>
    </row>
    <row r="491" spans="1:19" ht="55.5" customHeight="1" x14ac:dyDescent="0.35">
      <c r="A491" s="440"/>
      <c r="B491" s="443"/>
      <c r="C491" s="237" t="s">
        <v>30</v>
      </c>
      <c r="D491" s="240" t="s">
        <v>143</v>
      </c>
      <c r="E491" s="245"/>
      <c r="F491" s="245"/>
      <c r="G491" s="245"/>
      <c r="H491" s="243">
        <f>(H492+H493+H494+H495+H496)/5</f>
        <v>100</v>
      </c>
      <c r="I491" s="243">
        <f>H491</f>
        <v>100</v>
      </c>
      <c r="J491" s="237" t="s">
        <v>30</v>
      </c>
      <c r="K491" s="240" t="str">
        <f>D491</f>
        <v>Реализация основных общеобразовательных программ среднего общего образования</v>
      </c>
      <c r="L491" s="245"/>
      <c r="M491" s="253"/>
      <c r="N491" s="253"/>
      <c r="O491" s="243">
        <f>O492</f>
        <v>100</v>
      </c>
      <c r="P491" s="270">
        <f>O491</f>
        <v>100</v>
      </c>
      <c r="Q491" s="247">
        <f>(I491+P491)/2</f>
        <v>100</v>
      </c>
      <c r="R491" s="245"/>
      <c r="S491" s="265"/>
    </row>
    <row r="492" spans="1:19" ht="68.25" customHeight="1" x14ac:dyDescent="0.35">
      <c r="A492" s="440"/>
      <c r="B492" s="443"/>
      <c r="C492" s="242" t="s">
        <v>31</v>
      </c>
      <c r="D492" s="238" t="s">
        <v>144</v>
      </c>
      <c r="E492" s="245" t="s">
        <v>27</v>
      </c>
      <c r="F492" s="245">
        <v>100</v>
      </c>
      <c r="G492" s="245">
        <v>100</v>
      </c>
      <c r="H492" s="248">
        <f>(G492/F492)*100</f>
        <v>100</v>
      </c>
      <c r="I492" s="245"/>
      <c r="J492" s="252" t="s">
        <v>31</v>
      </c>
      <c r="K492" s="249" t="s">
        <v>93</v>
      </c>
      <c r="L492" s="245" t="s">
        <v>40</v>
      </c>
      <c r="M492" s="245">
        <v>65</v>
      </c>
      <c r="N492" s="245">
        <v>65</v>
      </c>
      <c r="O492" s="248">
        <f>(N492/M492)*100</f>
        <v>100</v>
      </c>
      <c r="P492" s="242"/>
      <c r="Q492" s="247"/>
      <c r="R492" s="250"/>
      <c r="S492" s="265"/>
    </row>
    <row r="493" spans="1:19" ht="49.5" customHeight="1" x14ac:dyDescent="0.35">
      <c r="A493" s="440"/>
      <c r="B493" s="443"/>
      <c r="C493" s="242" t="s">
        <v>32</v>
      </c>
      <c r="D493" s="238" t="s">
        <v>145</v>
      </c>
      <c r="E493" s="245" t="s">
        <v>27</v>
      </c>
      <c r="F493" s="245">
        <v>100</v>
      </c>
      <c r="G493" s="245">
        <v>100</v>
      </c>
      <c r="H493" s="248">
        <f>(G493/F493)*100</f>
        <v>100</v>
      </c>
      <c r="I493" s="245"/>
      <c r="J493" s="252"/>
      <c r="K493" s="249"/>
      <c r="L493" s="245"/>
      <c r="M493" s="253"/>
      <c r="N493" s="253"/>
      <c r="O493" s="248"/>
      <c r="P493" s="270"/>
      <c r="Q493" s="247"/>
      <c r="R493" s="250"/>
      <c r="S493" s="265"/>
    </row>
    <row r="494" spans="1:19" ht="66" customHeight="1" x14ac:dyDescent="0.35">
      <c r="A494" s="440"/>
      <c r="B494" s="443"/>
      <c r="C494" s="242" t="s">
        <v>54</v>
      </c>
      <c r="D494" s="238" t="s">
        <v>138</v>
      </c>
      <c r="E494" s="245" t="s">
        <v>27</v>
      </c>
      <c r="F494" s="245">
        <v>100</v>
      </c>
      <c r="G494" s="245">
        <v>100</v>
      </c>
      <c r="H494" s="248">
        <f>(G494/F494)*100</f>
        <v>100</v>
      </c>
      <c r="I494" s="245"/>
      <c r="J494" s="252"/>
      <c r="K494" s="249"/>
      <c r="L494" s="245"/>
      <c r="M494" s="253"/>
      <c r="N494" s="253"/>
      <c r="O494" s="248"/>
      <c r="P494" s="270"/>
      <c r="Q494" s="247"/>
      <c r="R494" s="250"/>
      <c r="S494" s="265"/>
    </row>
    <row r="495" spans="1:19" ht="60" customHeight="1" x14ac:dyDescent="0.35">
      <c r="A495" s="440"/>
      <c r="B495" s="443"/>
      <c r="C495" s="242" t="s">
        <v>55</v>
      </c>
      <c r="D495" s="238" t="s">
        <v>92</v>
      </c>
      <c r="E495" s="245" t="s">
        <v>27</v>
      </c>
      <c r="F495" s="245">
        <v>90</v>
      </c>
      <c r="G495" s="245">
        <v>100</v>
      </c>
      <c r="H495" s="248">
        <v>100</v>
      </c>
      <c r="I495" s="245"/>
      <c r="J495" s="252"/>
      <c r="K495" s="249"/>
      <c r="L495" s="245"/>
      <c r="M495" s="253"/>
      <c r="N495" s="253"/>
      <c r="O495" s="248"/>
      <c r="P495" s="270"/>
      <c r="Q495" s="247"/>
      <c r="R495" s="250"/>
      <c r="S495" s="265"/>
    </row>
    <row r="496" spans="1:19" ht="122.25" customHeight="1" x14ac:dyDescent="0.35">
      <c r="A496" s="440"/>
      <c r="B496" s="443"/>
      <c r="C496" s="242" t="s">
        <v>146</v>
      </c>
      <c r="D496" s="238" t="s">
        <v>139</v>
      </c>
      <c r="E496" s="245" t="s">
        <v>27</v>
      </c>
      <c r="F496" s="245">
        <v>100</v>
      </c>
      <c r="G496" s="245">
        <v>100</v>
      </c>
      <c r="H496" s="248">
        <f>(G496/F496)*100</f>
        <v>100</v>
      </c>
      <c r="I496" s="245"/>
      <c r="J496" s="252"/>
      <c r="K496" s="249"/>
      <c r="L496" s="245"/>
      <c r="M496" s="253"/>
      <c r="N496" s="253"/>
      <c r="O496" s="248"/>
      <c r="P496" s="270"/>
      <c r="Q496" s="247"/>
      <c r="R496" s="250"/>
      <c r="S496" s="265"/>
    </row>
    <row r="497" spans="1:20" ht="41.25" customHeight="1" x14ac:dyDescent="0.35">
      <c r="A497" s="440"/>
      <c r="B497" s="443"/>
      <c r="C497" s="237" t="s">
        <v>44</v>
      </c>
      <c r="D497" s="240" t="s">
        <v>94</v>
      </c>
      <c r="E497" s="245"/>
      <c r="F497" s="245"/>
      <c r="G497" s="245"/>
      <c r="H497" s="243">
        <v>100</v>
      </c>
      <c r="I497" s="243">
        <f>H497</f>
        <v>100</v>
      </c>
      <c r="J497" s="237" t="s">
        <v>44</v>
      </c>
      <c r="K497" s="240" t="s">
        <v>94</v>
      </c>
      <c r="L497" s="245"/>
      <c r="M497" s="253"/>
      <c r="N497" s="253"/>
      <c r="O497" s="243">
        <f>O498</f>
        <v>100</v>
      </c>
      <c r="P497" s="270">
        <f>O497</f>
        <v>100</v>
      </c>
      <c r="Q497" s="247">
        <f>(I497+P497)/2</f>
        <v>100</v>
      </c>
      <c r="R497" s="245"/>
      <c r="S497" s="265"/>
    </row>
    <row r="498" spans="1:20" ht="57.75" customHeight="1" x14ac:dyDescent="0.35">
      <c r="A498" s="440"/>
      <c r="B498" s="443"/>
      <c r="C498" s="242" t="s">
        <v>45</v>
      </c>
      <c r="D498" s="238" t="s">
        <v>147</v>
      </c>
      <c r="E498" s="245" t="s">
        <v>27</v>
      </c>
      <c r="F498" s="245">
        <v>100</v>
      </c>
      <c r="G498" s="245">
        <v>100</v>
      </c>
      <c r="H498" s="248">
        <f>(G498/F498)*100</f>
        <v>100</v>
      </c>
      <c r="I498" s="245"/>
      <c r="J498" s="252" t="s">
        <v>45</v>
      </c>
      <c r="K498" s="249" t="s">
        <v>93</v>
      </c>
      <c r="L498" s="245" t="s">
        <v>40</v>
      </c>
      <c r="M498" s="245">
        <v>50</v>
      </c>
      <c r="N498" s="245">
        <v>50</v>
      </c>
      <c r="O498" s="248">
        <f>(N498/M498)*100</f>
        <v>100</v>
      </c>
      <c r="P498" s="270"/>
      <c r="Q498" s="247"/>
      <c r="R498" s="250"/>
      <c r="S498" s="265"/>
    </row>
    <row r="499" spans="1:20" ht="84.75" customHeight="1" x14ac:dyDescent="0.35">
      <c r="A499" s="440"/>
      <c r="B499" s="443"/>
      <c r="C499" s="242" t="s">
        <v>148</v>
      </c>
      <c r="D499" s="238" t="s">
        <v>149</v>
      </c>
      <c r="E499" s="245" t="s">
        <v>27</v>
      </c>
      <c r="F499" s="245">
        <v>90</v>
      </c>
      <c r="G499" s="245">
        <v>90</v>
      </c>
      <c r="H499" s="248">
        <f>(G499/F499)*100</f>
        <v>100</v>
      </c>
      <c r="I499" s="245"/>
      <c r="J499" s="252"/>
      <c r="K499" s="249"/>
      <c r="L499" s="245"/>
      <c r="M499" s="253"/>
      <c r="N499" s="253"/>
      <c r="O499" s="248"/>
      <c r="P499" s="270"/>
      <c r="Q499" s="247"/>
      <c r="R499" s="250"/>
      <c r="S499" s="265"/>
    </row>
    <row r="500" spans="1:20" ht="49.5" customHeight="1" x14ac:dyDescent="0.35">
      <c r="A500" s="440"/>
      <c r="B500" s="443"/>
      <c r="C500" s="237" t="s">
        <v>175</v>
      </c>
      <c r="D500" s="240" t="s">
        <v>233</v>
      </c>
      <c r="E500" s="245"/>
      <c r="F500" s="245"/>
      <c r="G500" s="245"/>
      <c r="H500" s="243">
        <v>100</v>
      </c>
      <c r="I500" s="243">
        <f>H500</f>
        <v>100</v>
      </c>
      <c r="J500" s="237" t="s">
        <v>175</v>
      </c>
      <c r="K500" s="240" t="str">
        <f>D500</f>
        <v>Реализация дополнительных общеразвивающих программ</v>
      </c>
      <c r="L500" s="245"/>
      <c r="M500" s="253"/>
      <c r="N500" s="253"/>
      <c r="O500" s="243">
        <v>110</v>
      </c>
      <c r="P500" s="270">
        <f>O500</f>
        <v>110</v>
      </c>
      <c r="Q500" s="243">
        <f>(I500+P500)/2</f>
        <v>105</v>
      </c>
      <c r="R500" s="242"/>
      <c r="S500" s="265"/>
    </row>
    <row r="501" spans="1:20" ht="49.5" customHeight="1" x14ac:dyDescent="0.35">
      <c r="A501" s="440"/>
      <c r="B501" s="443"/>
      <c r="C501" s="242" t="s">
        <v>176</v>
      </c>
      <c r="D501" s="238" t="s">
        <v>149</v>
      </c>
      <c r="E501" s="245" t="s">
        <v>27</v>
      </c>
      <c r="F501" s="245">
        <v>90</v>
      </c>
      <c r="G501" s="245">
        <v>100</v>
      </c>
      <c r="H501" s="248">
        <v>100</v>
      </c>
      <c r="I501" s="245"/>
      <c r="J501" s="252" t="s">
        <v>176</v>
      </c>
      <c r="K501" s="249" t="s">
        <v>224</v>
      </c>
      <c r="L501" s="245" t="s">
        <v>425</v>
      </c>
      <c r="M501" s="245">
        <v>47736</v>
      </c>
      <c r="N501" s="245">
        <v>45215</v>
      </c>
      <c r="O501" s="248">
        <f>(N501/M501)*100</f>
        <v>94.718870454164573</v>
      </c>
      <c r="P501" s="270"/>
      <c r="Q501" s="247"/>
      <c r="R501" s="250"/>
      <c r="S501" s="265"/>
    </row>
    <row r="502" spans="1:20" s="264" customFormat="1" ht="39" customHeight="1" x14ac:dyDescent="0.35">
      <c r="A502" s="441"/>
      <c r="B502" s="444"/>
      <c r="C502" s="257"/>
      <c r="D502" s="258" t="s">
        <v>6</v>
      </c>
      <c r="E502" s="257"/>
      <c r="F502" s="259"/>
      <c r="G502" s="259"/>
      <c r="H502" s="260">
        <f>(H500+H497+H491+H485+H479)/5</f>
        <v>100</v>
      </c>
      <c r="I502" s="260">
        <f>H502</f>
        <v>100</v>
      </c>
      <c r="J502" s="261"/>
      <c r="K502" s="258" t="s">
        <v>6</v>
      </c>
      <c r="L502" s="259"/>
      <c r="M502" s="262"/>
      <c r="N502" s="262"/>
      <c r="O502" s="260">
        <f>(O500+O497+O491+O485+O479)/5</f>
        <v>102</v>
      </c>
      <c r="P502" s="260">
        <f>(P500+P497+P491+P485+P479)/5</f>
        <v>102</v>
      </c>
      <c r="Q502" s="260">
        <f>(Q500+Q497+Q491+Q485+Q479)/5</f>
        <v>101</v>
      </c>
      <c r="R502" s="257" t="s">
        <v>33</v>
      </c>
      <c r="S502" s="265"/>
      <c r="T502" s="263"/>
    </row>
    <row r="503" spans="1:20" ht="69" customHeight="1" x14ac:dyDescent="0.35">
      <c r="A503" s="439">
        <v>44</v>
      </c>
      <c r="B503" s="442" t="s">
        <v>155</v>
      </c>
      <c r="C503" s="237" t="s">
        <v>12</v>
      </c>
      <c r="D503" s="300" t="s">
        <v>135</v>
      </c>
      <c r="E503" s="254"/>
      <c r="F503" s="254"/>
      <c r="G503" s="254"/>
      <c r="H503" s="247">
        <f>(H504+H505+H506+H507+H508)/5</f>
        <v>100</v>
      </c>
      <c r="I503" s="247">
        <f>H503</f>
        <v>100</v>
      </c>
      <c r="J503" s="254" t="s">
        <v>12</v>
      </c>
      <c r="K503" s="300" t="s">
        <v>135</v>
      </c>
      <c r="L503" s="250"/>
      <c r="M503" s="250"/>
      <c r="N503" s="250"/>
      <c r="O503" s="247">
        <f>O504</f>
        <v>100</v>
      </c>
      <c r="P503" s="301">
        <f>O503</f>
        <v>100</v>
      </c>
      <c r="Q503" s="247">
        <f>(I503+P503)/2</f>
        <v>100</v>
      </c>
      <c r="R503" s="250"/>
      <c r="S503" s="266"/>
    </row>
    <row r="504" spans="1:20" ht="71.25" customHeight="1" x14ac:dyDescent="0.35">
      <c r="A504" s="440"/>
      <c r="B504" s="443"/>
      <c r="C504" s="242" t="s">
        <v>7</v>
      </c>
      <c r="D504" s="302" t="s">
        <v>136</v>
      </c>
      <c r="E504" s="250" t="s">
        <v>27</v>
      </c>
      <c r="F504" s="250">
        <v>100</v>
      </c>
      <c r="G504" s="250">
        <v>100</v>
      </c>
      <c r="H504" s="303">
        <f t="shared" ref="H504:H525" si="95">(G504/F504)*100</f>
        <v>100</v>
      </c>
      <c r="I504" s="250"/>
      <c r="J504" s="250" t="s">
        <v>7</v>
      </c>
      <c r="K504" s="302" t="s">
        <v>526</v>
      </c>
      <c r="L504" s="250" t="s">
        <v>40</v>
      </c>
      <c r="M504" s="250">
        <v>224</v>
      </c>
      <c r="N504" s="250">
        <v>224</v>
      </c>
      <c r="O504" s="303">
        <f t="shared" ref="O504" si="96">(N504/M504)*100</f>
        <v>100</v>
      </c>
      <c r="P504" s="301"/>
      <c r="Q504" s="247"/>
      <c r="R504" s="250"/>
      <c r="S504" s="265"/>
    </row>
    <row r="505" spans="1:20" ht="45.75" customHeight="1" x14ac:dyDescent="0.35">
      <c r="A505" s="440"/>
      <c r="B505" s="443"/>
      <c r="C505" s="242" t="s">
        <v>8</v>
      </c>
      <c r="D505" s="302" t="s">
        <v>137</v>
      </c>
      <c r="E505" s="250" t="s">
        <v>27</v>
      </c>
      <c r="F505" s="250">
        <v>100</v>
      </c>
      <c r="G505" s="250">
        <v>100</v>
      </c>
      <c r="H505" s="303">
        <f t="shared" si="95"/>
        <v>100</v>
      </c>
      <c r="I505" s="250"/>
      <c r="J505" s="250"/>
      <c r="K505" s="304"/>
      <c r="L505" s="250"/>
      <c r="M505" s="305"/>
      <c r="N505" s="305"/>
      <c r="O505" s="303"/>
      <c r="P505" s="301"/>
      <c r="Q505" s="247"/>
      <c r="R505" s="250"/>
      <c r="S505" s="265"/>
    </row>
    <row r="506" spans="1:20" ht="43.5" customHeight="1" x14ac:dyDescent="0.35">
      <c r="A506" s="440"/>
      <c r="B506" s="443"/>
      <c r="C506" s="242" t="s">
        <v>9</v>
      </c>
      <c r="D506" s="302" t="s">
        <v>138</v>
      </c>
      <c r="E506" s="250" t="s">
        <v>524</v>
      </c>
      <c r="F506" s="250">
        <v>100</v>
      </c>
      <c r="G506" s="250">
        <v>100</v>
      </c>
      <c r="H506" s="303">
        <f t="shared" si="95"/>
        <v>100</v>
      </c>
      <c r="I506" s="250"/>
      <c r="J506" s="306"/>
      <c r="K506" s="302"/>
      <c r="L506" s="250"/>
      <c r="M506" s="307"/>
      <c r="N506" s="307"/>
      <c r="O506" s="303"/>
      <c r="P506" s="301"/>
      <c r="Q506" s="247"/>
      <c r="R506" s="250"/>
      <c r="S506" s="265"/>
    </row>
    <row r="507" spans="1:20" ht="60" customHeight="1" x14ac:dyDescent="0.35">
      <c r="A507" s="440"/>
      <c r="B507" s="443"/>
      <c r="C507" s="242" t="s">
        <v>10</v>
      </c>
      <c r="D507" s="302" t="s">
        <v>525</v>
      </c>
      <c r="E507" s="250" t="s">
        <v>27</v>
      </c>
      <c r="F507" s="250">
        <v>90</v>
      </c>
      <c r="G507" s="250">
        <v>100</v>
      </c>
      <c r="H507" s="303">
        <v>100</v>
      </c>
      <c r="I507" s="250"/>
      <c r="J507" s="306"/>
      <c r="K507" s="302"/>
      <c r="L507" s="250"/>
      <c r="M507" s="307"/>
      <c r="N507" s="307"/>
      <c r="O507" s="303"/>
      <c r="P507" s="301"/>
      <c r="Q507" s="247"/>
      <c r="R507" s="250"/>
      <c r="S507" s="265"/>
    </row>
    <row r="508" spans="1:20" ht="111.75" customHeight="1" x14ac:dyDescent="0.35">
      <c r="A508" s="440"/>
      <c r="B508" s="443"/>
      <c r="C508" s="242" t="s">
        <v>37</v>
      </c>
      <c r="D508" s="302" t="s">
        <v>139</v>
      </c>
      <c r="E508" s="250" t="s">
        <v>27</v>
      </c>
      <c r="F508" s="250">
        <v>100</v>
      </c>
      <c r="G508" s="250">
        <v>100</v>
      </c>
      <c r="H508" s="303">
        <f t="shared" si="95"/>
        <v>100</v>
      </c>
      <c r="I508" s="250"/>
      <c r="J508" s="306"/>
      <c r="K508" s="302"/>
      <c r="L508" s="250"/>
      <c r="M508" s="307"/>
      <c r="N508" s="307"/>
      <c r="O508" s="303"/>
      <c r="P508" s="301"/>
      <c r="Q508" s="247"/>
      <c r="R508" s="250"/>
      <c r="S508" s="265"/>
    </row>
    <row r="509" spans="1:20" ht="66" customHeight="1" x14ac:dyDescent="0.35">
      <c r="A509" s="440"/>
      <c r="B509" s="443"/>
      <c r="C509" s="237" t="s">
        <v>13</v>
      </c>
      <c r="D509" s="300" t="s">
        <v>140</v>
      </c>
      <c r="E509" s="250"/>
      <c r="F509" s="250"/>
      <c r="G509" s="250"/>
      <c r="H509" s="247">
        <f>(H510+H511+H512+H513+H514)/5</f>
        <v>100</v>
      </c>
      <c r="I509" s="247">
        <f>H509</f>
        <v>100</v>
      </c>
      <c r="J509" s="254" t="s">
        <v>13</v>
      </c>
      <c r="K509" s="300" t="s">
        <v>140</v>
      </c>
      <c r="L509" s="250"/>
      <c r="M509" s="307"/>
      <c r="N509" s="307"/>
      <c r="O509" s="247">
        <f>O510</f>
        <v>99.642857142857139</v>
      </c>
      <c r="P509" s="301">
        <f>O509</f>
        <v>99.642857142857139</v>
      </c>
      <c r="Q509" s="247">
        <f>(I509+P509)/2</f>
        <v>99.821428571428569</v>
      </c>
      <c r="R509" s="250"/>
      <c r="S509" s="265"/>
    </row>
    <row r="510" spans="1:20" ht="69.75" customHeight="1" x14ac:dyDescent="0.35">
      <c r="A510" s="440"/>
      <c r="B510" s="443"/>
      <c r="C510" s="242" t="s">
        <v>14</v>
      </c>
      <c r="D510" s="302" t="s">
        <v>141</v>
      </c>
      <c r="E510" s="250" t="s">
        <v>27</v>
      </c>
      <c r="F510" s="250">
        <v>100</v>
      </c>
      <c r="G510" s="250">
        <v>100</v>
      </c>
      <c r="H510" s="303">
        <f t="shared" si="95"/>
        <v>100</v>
      </c>
      <c r="I510" s="250"/>
      <c r="J510" s="306" t="s">
        <v>14</v>
      </c>
      <c r="K510" s="302" t="s">
        <v>526</v>
      </c>
      <c r="L510" s="250" t="s">
        <v>40</v>
      </c>
      <c r="M510" s="250">
        <v>280</v>
      </c>
      <c r="N510" s="250">
        <v>279</v>
      </c>
      <c r="O510" s="303">
        <f t="shared" ref="O510" si="97">(N510/M510)*100</f>
        <v>99.642857142857139</v>
      </c>
      <c r="P510" s="250"/>
      <c r="Q510" s="247"/>
      <c r="R510" s="250"/>
      <c r="S510" s="265"/>
    </row>
    <row r="511" spans="1:20" ht="51" customHeight="1" x14ac:dyDescent="0.35">
      <c r="A511" s="440"/>
      <c r="B511" s="443"/>
      <c r="C511" s="242" t="s">
        <v>15</v>
      </c>
      <c r="D511" s="302" t="s">
        <v>142</v>
      </c>
      <c r="E511" s="250" t="s">
        <v>27</v>
      </c>
      <c r="F511" s="250">
        <v>100</v>
      </c>
      <c r="G511" s="250">
        <v>100</v>
      </c>
      <c r="H511" s="303">
        <f t="shared" si="95"/>
        <v>100</v>
      </c>
      <c r="I511" s="250"/>
      <c r="J511" s="306"/>
      <c r="K511" s="302"/>
      <c r="L511" s="250"/>
      <c r="M511" s="307"/>
      <c r="N511" s="307"/>
      <c r="O511" s="303"/>
      <c r="P511" s="301"/>
      <c r="Q511" s="247"/>
      <c r="R511" s="250"/>
      <c r="S511" s="265"/>
    </row>
    <row r="512" spans="1:20" ht="60" customHeight="1" x14ac:dyDescent="0.35">
      <c r="A512" s="440"/>
      <c r="B512" s="443"/>
      <c r="C512" s="242" t="s">
        <v>41</v>
      </c>
      <c r="D512" s="302" t="s">
        <v>138</v>
      </c>
      <c r="E512" s="250" t="s">
        <v>524</v>
      </c>
      <c r="F512" s="250">
        <v>100</v>
      </c>
      <c r="G512" s="250">
        <v>100</v>
      </c>
      <c r="H512" s="303">
        <f t="shared" si="95"/>
        <v>100</v>
      </c>
      <c r="I512" s="250"/>
      <c r="J512" s="306"/>
      <c r="K512" s="302"/>
      <c r="L512" s="250"/>
      <c r="M512" s="307"/>
      <c r="N512" s="307"/>
      <c r="O512" s="303"/>
      <c r="P512" s="301"/>
      <c r="Q512" s="247"/>
      <c r="R512" s="250"/>
      <c r="S512" s="265"/>
    </row>
    <row r="513" spans="1:20" ht="67.5" customHeight="1" x14ac:dyDescent="0.35">
      <c r="A513" s="440"/>
      <c r="B513" s="443"/>
      <c r="C513" s="242" t="s">
        <v>47</v>
      </c>
      <c r="D513" s="302" t="s">
        <v>525</v>
      </c>
      <c r="E513" s="250" t="s">
        <v>27</v>
      </c>
      <c r="F513" s="250">
        <v>90</v>
      </c>
      <c r="G513" s="250">
        <v>100</v>
      </c>
      <c r="H513" s="303">
        <v>100</v>
      </c>
      <c r="I513" s="250"/>
      <c r="J513" s="306"/>
      <c r="K513" s="302"/>
      <c r="L513" s="250"/>
      <c r="M513" s="307"/>
      <c r="N513" s="307"/>
      <c r="O513" s="303"/>
      <c r="P513" s="301"/>
      <c r="Q513" s="247"/>
      <c r="R513" s="250"/>
      <c r="S513" s="265"/>
    </row>
    <row r="514" spans="1:20" ht="104.25" customHeight="1" x14ac:dyDescent="0.35">
      <c r="A514" s="440"/>
      <c r="B514" s="443"/>
      <c r="C514" s="242" t="s">
        <v>69</v>
      </c>
      <c r="D514" s="302" t="s">
        <v>139</v>
      </c>
      <c r="E514" s="250" t="s">
        <v>27</v>
      </c>
      <c r="F514" s="250">
        <v>100</v>
      </c>
      <c r="G514" s="250">
        <v>100</v>
      </c>
      <c r="H514" s="303">
        <f t="shared" si="95"/>
        <v>100</v>
      </c>
      <c r="I514" s="250"/>
      <c r="J514" s="306"/>
      <c r="K514" s="302"/>
      <c r="L514" s="250"/>
      <c r="M514" s="307"/>
      <c r="N514" s="307"/>
      <c r="O514" s="303"/>
      <c r="P514" s="301"/>
      <c r="Q514" s="247"/>
      <c r="R514" s="250"/>
      <c r="S514" s="265"/>
    </row>
    <row r="515" spans="1:20" ht="59.25" customHeight="1" x14ac:dyDescent="0.35">
      <c r="A515" s="440"/>
      <c r="B515" s="443"/>
      <c r="C515" s="237" t="s">
        <v>30</v>
      </c>
      <c r="D515" s="300" t="s">
        <v>143</v>
      </c>
      <c r="E515" s="250"/>
      <c r="F515" s="250"/>
      <c r="G515" s="250"/>
      <c r="H515" s="247">
        <f>(H516+H517+H518+H519+H520)/5</f>
        <v>100</v>
      </c>
      <c r="I515" s="247">
        <f>H515</f>
        <v>100</v>
      </c>
      <c r="J515" s="254" t="s">
        <v>30</v>
      </c>
      <c r="K515" s="300" t="str">
        <f>D515</f>
        <v>Реализация основных общеобразовательных программ среднего общего образования</v>
      </c>
      <c r="L515" s="250"/>
      <c r="M515" s="307"/>
      <c r="N515" s="307"/>
      <c r="O515" s="247">
        <f>O516</f>
        <v>100</v>
      </c>
      <c r="P515" s="301">
        <f>O515</f>
        <v>100</v>
      </c>
      <c r="Q515" s="247">
        <f>(I515+P515)/2</f>
        <v>100</v>
      </c>
      <c r="R515" s="250"/>
      <c r="S515" s="265"/>
    </row>
    <row r="516" spans="1:20" ht="66" customHeight="1" x14ac:dyDescent="0.35">
      <c r="A516" s="440"/>
      <c r="B516" s="443"/>
      <c r="C516" s="242" t="s">
        <v>31</v>
      </c>
      <c r="D516" s="302" t="s">
        <v>144</v>
      </c>
      <c r="E516" s="250" t="s">
        <v>27</v>
      </c>
      <c r="F516" s="250">
        <v>100</v>
      </c>
      <c r="G516" s="250">
        <v>100</v>
      </c>
      <c r="H516" s="303">
        <f t="shared" si="95"/>
        <v>100</v>
      </c>
      <c r="I516" s="250"/>
      <c r="J516" s="306" t="s">
        <v>31</v>
      </c>
      <c r="K516" s="302" t="s">
        <v>526</v>
      </c>
      <c r="L516" s="250" t="s">
        <v>40</v>
      </c>
      <c r="M516" s="250">
        <v>76</v>
      </c>
      <c r="N516" s="250">
        <v>76</v>
      </c>
      <c r="O516" s="303">
        <f t="shared" ref="O516" si="98">(N516/M516)*100</f>
        <v>100</v>
      </c>
      <c r="P516" s="250"/>
      <c r="Q516" s="247"/>
      <c r="R516" s="250"/>
      <c r="S516" s="265"/>
    </row>
    <row r="517" spans="1:20" ht="54" customHeight="1" x14ac:dyDescent="0.35">
      <c r="A517" s="440"/>
      <c r="B517" s="443"/>
      <c r="C517" s="242" t="s">
        <v>32</v>
      </c>
      <c r="D517" s="302" t="s">
        <v>145</v>
      </c>
      <c r="E517" s="250" t="s">
        <v>27</v>
      </c>
      <c r="F517" s="250">
        <v>100</v>
      </c>
      <c r="G517" s="250">
        <v>100</v>
      </c>
      <c r="H517" s="303">
        <f t="shared" si="95"/>
        <v>100</v>
      </c>
      <c r="I517" s="250"/>
      <c r="J517" s="306"/>
      <c r="K517" s="302"/>
      <c r="L517" s="250"/>
      <c r="M517" s="307"/>
      <c r="N517" s="307"/>
      <c r="O517" s="303"/>
      <c r="P517" s="301"/>
      <c r="Q517" s="247"/>
      <c r="R517" s="250"/>
      <c r="S517" s="265"/>
    </row>
    <row r="518" spans="1:20" ht="63.75" customHeight="1" x14ac:dyDescent="0.35">
      <c r="A518" s="440"/>
      <c r="B518" s="443"/>
      <c r="C518" s="242" t="s">
        <v>54</v>
      </c>
      <c r="D518" s="302" t="s">
        <v>138</v>
      </c>
      <c r="E518" s="250" t="s">
        <v>524</v>
      </c>
      <c r="F518" s="250">
        <v>100</v>
      </c>
      <c r="G518" s="250">
        <v>100</v>
      </c>
      <c r="H518" s="303">
        <f t="shared" si="95"/>
        <v>100</v>
      </c>
      <c r="I518" s="250"/>
      <c r="J518" s="306"/>
      <c r="K518" s="302"/>
      <c r="L518" s="250"/>
      <c r="M518" s="307"/>
      <c r="N518" s="307"/>
      <c r="O518" s="303"/>
      <c r="P518" s="301"/>
      <c r="Q518" s="247"/>
      <c r="R518" s="250"/>
      <c r="S518" s="265"/>
    </row>
    <row r="519" spans="1:20" ht="81.75" customHeight="1" x14ac:dyDescent="0.35">
      <c r="A519" s="440"/>
      <c r="B519" s="443"/>
      <c r="C519" s="242" t="s">
        <v>55</v>
      </c>
      <c r="D519" s="302" t="s">
        <v>525</v>
      </c>
      <c r="E519" s="250" t="s">
        <v>27</v>
      </c>
      <c r="F519" s="250">
        <v>90</v>
      </c>
      <c r="G519" s="250">
        <v>100</v>
      </c>
      <c r="H519" s="303">
        <v>100</v>
      </c>
      <c r="I519" s="250"/>
      <c r="J519" s="306"/>
      <c r="K519" s="302"/>
      <c r="L519" s="250"/>
      <c r="M519" s="307"/>
      <c r="N519" s="307"/>
      <c r="O519" s="303"/>
      <c r="P519" s="301"/>
      <c r="Q519" s="247"/>
      <c r="R519" s="250"/>
      <c r="S519" s="265"/>
    </row>
    <row r="520" spans="1:20" ht="110.25" customHeight="1" x14ac:dyDescent="0.35">
      <c r="A520" s="440"/>
      <c r="B520" s="443"/>
      <c r="C520" s="242" t="s">
        <v>146</v>
      </c>
      <c r="D520" s="302" t="s">
        <v>139</v>
      </c>
      <c r="E520" s="250" t="s">
        <v>27</v>
      </c>
      <c r="F520" s="250">
        <v>100</v>
      </c>
      <c r="G520" s="250">
        <v>100</v>
      </c>
      <c r="H520" s="303">
        <f t="shared" si="95"/>
        <v>100</v>
      </c>
      <c r="I520" s="250"/>
      <c r="J520" s="306"/>
      <c r="K520" s="302"/>
      <c r="L520" s="250"/>
      <c r="M520" s="307"/>
      <c r="N520" s="307"/>
      <c r="O520" s="303"/>
      <c r="P520" s="301"/>
      <c r="Q520" s="247"/>
      <c r="R520" s="250"/>
      <c r="S520" s="265"/>
    </row>
    <row r="521" spans="1:20" ht="49.5" customHeight="1" x14ac:dyDescent="0.35">
      <c r="A521" s="440"/>
      <c r="B521" s="443"/>
      <c r="C521" s="237" t="s">
        <v>44</v>
      </c>
      <c r="D521" s="300" t="s">
        <v>94</v>
      </c>
      <c r="E521" s="250"/>
      <c r="F521" s="250"/>
      <c r="G521" s="250"/>
      <c r="H521" s="247">
        <f>(H522+H523)/2</f>
        <v>100</v>
      </c>
      <c r="I521" s="247">
        <f>H521</f>
        <v>100</v>
      </c>
      <c r="J521" s="254" t="s">
        <v>44</v>
      </c>
      <c r="K521" s="300" t="s">
        <v>94</v>
      </c>
      <c r="L521" s="250"/>
      <c r="M521" s="307"/>
      <c r="N521" s="307"/>
      <c r="O521" s="247">
        <f>O522</f>
        <v>100</v>
      </c>
      <c r="P521" s="301">
        <f>O521</f>
        <v>100</v>
      </c>
      <c r="Q521" s="247">
        <f>(I521+P521)/2</f>
        <v>100</v>
      </c>
      <c r="R521" s="250"/>
      <c r="S521" s="265"/>
    </row>
    <row r="522" spans="1:20" ht="81.75" customHeight="1" x14ac:dyDescent="0.35">
      <c r="A522" s="440"/>
      <c r="B522" s="443"/>
      <c r="C522" s="242" t="s">
        <v>45</v>
      </c>
      <c r="D522" s="302" t="s">
        <v>147</v>
      </c>
      <c r="E522" s="250" t="s">
        <v>27</v>
      </c>
      <c r="F522" s="250">
        <v>100</v>
      </c>
      <c r="G522" s="250">
        <v>100</v>
      </c>
      <c r="H522" s="303">
        <f t="shared" si="95"/>
        <v>100</v>
      </c>
      <c r="I522" s="250"/>
      <c r="J522" s="306" t="s">
        <v>45</v>
      </c>
      <c r="K522" s="302" t="s">
        <v>526</v>
      </c>
      <c r="L522" s="250" t="s">
        <v>40</v>
      </c>
      <c r="M522" s="250">
        <v>69</v>
      </c>
      <c r="N522" s="250">
        <v>69</v>
      </c>
      <c r="O522" s="303">
        <f t="shared" ref="O522" si="99">(N522/M522)*100</f>
        <v>100</v>
      </c>
      <c r="P522" s="301"/>
      <c r="Q522" s="247"/>
      <c r="R522" s="250"/>
      <c r="S522" s="265"/>
    </row>
    <row r="523" spans="1:20" ht="81.75" customHeight="1" x14ac:dyDescent="0.35">
      <c r="A523" s="440"/>
      <c r="B523" s="443"/>
      <c r="C523" s="242" t="s">
        <v>148</v>
      </c>
      <c r="D523" s="302" t="s">
        <v>149</v>
      </c>
      <c r="E523" s="250" t="s">
        <v>27</v>
      </c>
      <c r="F523" s="250">
        <v>90</v>
      </c>
      <c r="G523" s="250">
        <v>90</v>
      </c>
      <c r="H523" s="303">
        <f t="shared" si="95"/>
        <v>100</v>
      </c>
      <c r="I523" s="250"/>
      <c r="J523" s="306"/>
      <c r="K523" s="302"/>
      <c r="L523" s="250"/>
      <c r="M523" s="307"/>
      <c r="N523" s="307"/>
      <c r="O523" s="303"/>
      <c r="P523" s="301"/>
      <c r="Q523" s="247"/>
      <c r="R523" s="250"/>
      <c r="S523" s="265"/>
    </row>
    <row r="524" spans="1:20" ht="51" customHeight="1" x14ac:dyDescent="0.35">
      <c r="A524" s="440"/>
      <c r="B524" s="443"/>
      <c r="C524" s="237" t="s">
        <v>175</v>
      </c>
      <c r="D524" s="300" t="s">
        <v>233</v>
      </c>
      <c r="E524" s="250"/>
      <c r="F524" s="250"/>
      <c r="G524" s="250"/>
      <c r="H524" s="247">
        <f>H525</f>
        <v>100</v>
      </c>
      <c r="I524" s="247">
        <f>H524</f>
        <v>100</v>
      </c>
      <c r="J524" s="254" t="s">
        <v>175</v>
      </c>
      <c r="K524" s="300" t="str">
        <f>D524</f>
        <v>Реализация дополнительных общеразвивающих программ</v>
      </c>
      <c r="L524" s="250"/>
      <c r="M524" s="307"/>
      <c r="N524" s="307"/>
      <c r="O524" s="247">
        <f>O525</f>
        <v>97.704637410519766</v>
      </c>
      <c r="P524" s="301">
        <f>O524</f>
        <v>97.704637410519766</v>
      </c>
      <c r="Q524" s="247">
        <f>(I524+P524)/2</f>
        <v>98.852318705259876</v>
      </c>
      <c r="R524" s="250"/>
      <c r="S524" s="265"/>
    </row>
    <row r="525" spans="1:20" ht="49.5" customHeight="1" x14ac:dyDescent="0.35">
      <c r="A525" s="440"/>
      <c r="B525" s="443"/>
      <c r="C525" s="242" t="s">
        <v>176</v>
      </c>
      <c r="D525" s="302" t="s">
        <v>149</v>
      </c>
      <c r="E525" s="250" t="s">
        <v>27</v>
      </c>
      <c r="F525" s="250">
        <v>90</v>
      </c>
      <c r="G525" s="250">
        <v>90</v>
      </c>
      <c r="H525" s="303">
        <f t="shared" si="95"/>
        <v>100</v>
      </c>
      <c r="I525" s="250"/>
      <c r="J525" s="306" t="s">
        <v>176</v>
      </c>
      <c r="K525" s="302" t="s">
        <v>526</v>
      </c>
      <c r="L525" s="250" t="s">
        <v>203</v>
      </c>
      <c r="M525" s="250">
        <v>51408</v>
      </c>
      <c r="N525" s="250">
        <v>50228</v>
      </c>
      <c r="O525" s="303">
        <f t="shared" ref="O525" si="100">(N525/M525)*100</f>
        <v>97.704637410519766</v>
      </c>
      <c r="P525" s="301"/>
      <c r="Q525" s="247"/>
      <c r="R525" s="250"/>
      <c r="S525" s="265"/>
    </row>
    <row r="526" spans="1:20" s="264" customFormat="1" ht="43.5" customHeight="1" x14ac:dyDescent="0.35">
      <c r="A526" s="441"/>
      <c r="B526" s="444"/>
      <c r="C526" s="257"/>
      <c r="D526" s="258" t="s">
        <v>6</v>
      </c>
      <c r="E526" s="257"/>
      <c r="F526" s="259"/>
      <c r="G526" s="259"/>
      <c r="H526" s="260">
        <f>(H524+H521+H515+H509+H503)/5</f>
        <v>100</v>
      </c>
      <c r="I526" s="260">
        <f>H526</f>
        <v>100</v>
      </c>
      <c r="J526" s="261"/>
      <c r="K526" s="258" t="s">
        <v>6</v>
      </c>
      <c r="L526" s="259"/>
      <c r="M526" s="262"/>
      <c r="N526" s="262"/>
      <c r="O526" s="260">
        <f>(O524+O521+O515+O509+O503)/5</f>
        <v>99.469498910675384</v>
      </c>
      <c r="P526" s="260">
        <f>O526</f>
        <v>99.469498910675384</v>
      </c>
      <c r="Q526" s="260">
        <f>(I526+P526)/2</f>
        <v>99.734749455337692</v>
      </c>
      <c r="R526" s="257" t="s">
        <v>490</v>
      </c>
      <c r="S526" s="265"/>
      <c r="T526" s="263"/>
    </row>
    <row r="527" spans="1:20" ht="60" customHeight="1" x14ac:dyDescent="0.35">
      <c r="A527" s="439">
        <v>45</v>
      </c>
      <c r="B527" s="442" t="s">
        <v>156</v>
      </c>
      <c r="C527" s="237" t="s">
        <v>12</v>
      </c>
      <c r="D527" s="240" t="s">
        <v>135</v>
      </c>
      <c r="E527" s="244"/>
      <c r="F527" s="244"/>
      <c r="G527" s="244"/>
      <c r="H527" s="243">
        <f>(H528+H529+H530+H531+H532)/5</f>
        <v>100</v>
      </c>
      <c r="I527" s="243">
        <f>H527</f>
        <v>100</v>
      </c>
      <c r="J527" s="244" t="s">
        <v>12</v>
      </c>
      <c r="K527" s="240" t="s">
        <v>135</v>
      </c>
      <c r="L527" s="245"/>
      <c r="M527" s="245"/>
      <c r="N527" s="245"/>
      <c r="O527" s="243">
        <f>O528</f>
        <v>100</v>
      </c>
      <c r="P527" s="270">
        <f>O527</f>
        <v>100</v>
      </c>
      <c r="Q527" s="247">
        <f>(I527+P527)/2</f>
        <v>100</v>
      </c>
      <c r="R527" s="242"/>
      <c r="S527" s="265"/>
    </row>
    <row r="528" spans="1:20" ht="60" customHeight="1" x14ac:dyDescent="0.35">
      <c r="A528" s="440"/>
      <c r="B528" s="443"/>
      <c r="C528" s="242" t="s">
        <v>7</v>
      </c>
      <c r="D528" s="238" t="s">
        <v>136</v>
      </c>
      <c r="E528" s="245" t="s">
        <v>27</v>
      </c>
      <c r="F528" s="245">
        <v>100</v>
      </c>
      <c r="G528" s="245">
        <v>100</v>
      </c>
      <c r="H528" s="248">
        <f>(G528/F528)*100</f>
        <v>100</v>
      </c>
      <c r="I528" s="245"/>
      <c r="J528" s="245" t="s">
        <v>7</v>
      </c>
      <c r="K528" s="249" t="s">
        <v>93</v>
      </c>
      <c r="L528" s="245" t="s">
        <v>40</v>
      </c>
      <c r="M528" s="245">
        <v>322</v>
      </c>
      <c r="N528" s="245">
        <v>322</v>
      </c>
      <c r="O528" s="248">
        <f>(N528/M528)*100</f>
        <v>100</v>
      </c>
      <c r="P528" s="270"/>
      <c r="Q528" s="247"/>
      <c r="R528" s="250"/>
      <c r="S528" s="265"/>
    </row>
    <row r="529" spans="1:19" ht="41.25" customHeight="1" x14ac:dyDescent="0.35">
      <c r="A529" s="440"/>
      <c r="B529" s="443"/>
      <c r="C529" s="242" t="s">
        <v>8</v>
      </c>
      <c r="D529" s="238" t="s">
        <v>137</v>
      </c>
      <c r="E529" s="245" t="s">
        <v>27</v>
      </c>
      <c r="F529" s="245">
        <v>100</v>
      </c>
      <c r="G529" s="245">
        <v>100</v>
      </c>
      <c r="H529" s="248">
        <f t="shared" ref="H529:H549" si="101">(G529/F529)*100</f>
        <v>100</v>
      </c>
      <c r="I529" s="245"/>
      <c r="J529" s="245"/>
      <c r="K529" s="271"/>
      <c r="L529" s="245"/>
      <c r="M529" s="251"/>
      <c r="N529" s="251"/>
      <c r="O529" s="248"/>
      <c r="P529" s="270"/>
      <c r="Q529" s="247"/>
      <c r="R529" s="250"/>
      <c r="S529" s="265"/>
    </row>
    <row r="530" spans="1:19" ht="60" customHeight="1" x14ac:dyDescent="0.35">
      <c r="A530" s="440"/>
      <c r="B530" s="443"/>
      <c r="C530" s="242" t="s">
        <v>9</v>
      </c>
      <c r="D530" s="238" t="s">
        <v>138</v>
      </c>
      <c r="E530" s="245" t="s">
        <v>27</v>
      </c>
      <c r="F530" s="245">
        <v>100</v>
      </c>
      <c r="G530" s="245">
        <v>100</v>
      </c>
      <c r="H530" s="248">
        <f t="shared" si="101"/>
        <v>100</v>
      </c>
      <c r="I530" s="245"/>
      <c r="J530" s="252"/>
      <c r="K530" s="249"/>
      <c r="L530" s="245"/>
      <c r="M530" s="253"/>
      <c r="N530" s="253"/>
      <c r="O530" s="248"/>
      <c r="P530" s="270"/>
      <c r="Q530" s="247"/>
      <c r="R530" s="250"/>
      <c r="S530" s="265"/>
    </row>
    <row r="531" spans="1:19" ht="60" customHeight="1" x14ac:dyDescent="0.35">
      <c r="A531" s="440"/>
      <c r="B531" s="443"/>
      <c r="C531" s="242" t="s">
        <v>10</v>
      </c>
      <c r="D531" s="238" t="s">
        <v>92</v>
      </c>
      <c r="E531" s="245" t="s">
        <v>27</v>
      </c>
      <c r="F531" s="245">
        <v>90</v>
      </c>
      <c r="G531" s="245">
        <v>100</v>
      </c>
      <c r="H531" s="248">
        <v>100</v>
      </c>
      <c r="I531" s="245"/>
      <c r="J531" s="252"/>
      <c r="K531" s="249"/>
      <c r="L531" s="245"/>
      <c r="M531" s="253"/>
      <c r="N531" s="253"/>
      <c r="O531" s="248"/>
      <c r="P531" s="270"/>
      <c r="Q531" s="247"/>
      <c r="R531" s="250"/>
      <c r="S531" s="265"/>
    </row>
    <row r="532" spans="1:19" ht="112.5" customHeight="1" x14ac:dyDescent="0.35">
      <c r="A532" s="440"/>
      <c r="B532" s="443"/>
      <c r="C532" s="242" t="s">
        <v>37</v>
      </c>
      <c r="D532" s="238" t="s">
        <v>139</v>
      </c>
      <c r="E532" s="245" t="s">
        <v>27</v>
      </c>
      <c r="F532" s="245">
        <v>100</v>
      </c>
      <c r="G532" s="245">
        <v>100</v>
      </c>
      <c r="H532" s="248">
        <f t="shared" si="101"/>
        <v>100</v>
      </c>
      <c r="I532" s="245"/>
      <c r="J532" s="252"/>
      <c r="K532" s="249"/>
      <c r="L532" s="245"/>
      <c r="M532" s="253"/>
      <c r="N532" s="253"/>
      <c r="O532" s="248"/>
      <c r="P532" s="270"/>
      <c r="Q532" s="247"/>
      <c r="R532" s="250"/>
      <c r="S532" s="265"/>
    </row>
    <row r="533" spans="1:19" ht="60" customHeight="1" x14ac:dyDescent="0.35">
      <c r="A533" s="440"/>
      <c r="B533" s="443"/>
      <c r="C533" s="237" t="s">
        <v>13</v>
      </c>
      <c r="D533" s="240" t="s">
        <v>140</v>
      </c>
      <c r="E533" s="245"/>
      <c r="F533" s="245"/>
      <c r="G533" s="245"/>
      <c r="H533" s="243">
        <f>(H534+H535+H536+H537+H538)/5</f>
        <v>100</v>
      </c>
      <c r="I533" s="243">
        <f>H533</f>
        <v>100</v>
      </c>
      <c r="J533" s="237" t="s">
        <v>13</v>
      </c>
      <c r="K533" s="240" t="s">
        <v>140</v>
      </c>
      <c r="L533" s="245"/>
      <c r="M533" s="253"/>
      <c r="N533" s="253"/>
      <c r="O533" s="243">
        <f>O534</f>
        <v>100</v>
      </c>
      <c r="P533" s="270">
        <f>O533</f>
        <v>100</v>
      </c>
      <c r="Q533" s="247">
        <f>(I533+P533)/2</f>
        <v>100</v>
      </c>
      <c r="R533" s="242"/>
      <c r="S533" s="265"/>
    </row>
    <row r="534" spans="1:19" ht="60" customHeight="1" x14ac:dyDescent="0.35">
      <c r="A534" s="440"/>
      <c r="B534" s="443"/>
      <c r="C534" s="242" t="s">
        <v>14</v>
      </c>
      <c r="D534" s="238" t="s">
        <v>141</v>
      </c>
      <c r="E534" s="245" t="s">
        <v>27</v>
      </c>
      <c r="F534" s="245">
        <v>100</v>
      </c>
      <c r="G534" s="245">
        <v>100</v>
      </c>
      <c r="H534" s="248">
        <f t="shared" si="101"/>
        <v>100</v>
      </c>
      <c r="I534" s="245"/>
      <c r="J534" s="252" t="s">
        <v>14</v>
      </c>
      <c r="K534" s="249" t="s">
        <v>93</v>
      </c>
      <c r="L534" s="245" t="s">
        <v>40</v>
      </c>
      <c r="M534" s="245">
        <v>379</v>
      </c>
      <c r="N534" s="245">
        <v>379</v>
      </c>
      <c r="O534" s="248">
        <f>(N534/M534)*100</f>
        <v>100</v>
      </c>
      <c r="P534" s="242"/>
      <c r="Q534" s="247"/>
      <c r="R534" s="250"/>
      <c r="S534" s="265"/>
    </row>
    <row r="535" spans="1:19" ht="52.5" customHeight="1" x14ac:dyDescent="0.35">
      <c r="A535" s="440"/>
      <c r="B535" s="443"/>
      <c r="C535" s="242" t="s">
        <v>15</v>
      </c>
      <c r="D535" s="238" t="s">
        <v>142</v>
      </c>
      <c r="E535" s="245" t="s">
        <v>27</v>
      </c>
      <c r="F535" s="245">
        <v>100</v>
      </c>
      <c r="G535" s="245">
        <v>100</v>
      </c>
      <c r="H535" s="248">
        <f t="shared" si="101"/>
        <v>100</v>
      </c>
      <c r="I535" s="245"/>
      <c r="J535" s="252"/>
      <c r="K535" s="249"/>
      <c r="L535" s="245"/>
      <c r="M535" s="253"/>
      <c r="N535" s="253"/>
      <c r="O535" s="248"/>
      <c r="P535" s="270"/>
      <c r="Q535" s="247"/>
      <c r="R535" s="250"/>
      <c r="S535" s="265"/>
    </row>
    <row r="536" spans="1:19" ht="60" customHeight="1" x14ac:dyDescent="0.35">
      <c r="A536" s="440"/>
      <c r="B536" s="443"/>
      <c r="C536" s="242" t="s">
        <v>41</v>
      </c>
      <c r="D536" s="238" t="s">
        <v>138</v>
      </c>
      <c r="E536" s="245" t="s">
        <v>27</v>
      </c>
      <c r="F536" s="245">
        <v>100</v>
      </c>
      <c r="G536" s="245">
        <v>100</v>
      </c>
      <c r="H536" s="248">
        <f t="shared" si="101"/>
        <v>100</v>
      </c>
      <c r="I536" s="245"/>
      <c r="J536" s="252"/>
      <c r="K536" s="249"/>
      <c r="L536" s="245"/>
      <c r="M536" s="253"/>
      <c r="N536" s="253"/>
      <c r="O536" s="248"/>
      <c r="P536" s="270"/>
      <c r="Q536" s="247"/>
      <c r="R536" s="250"/>
      <c r="S536" s="265"/>
    </row>
    <row r="537" spans="1:19" ht="60" customHeight="1" x14ac:dyDescent="0.35">
      <c r="A537" s="440"/>
      <c r="B537" s="443"/>
      <c r="C537" s="242" t="s">
        <v>47</v>
      </c>
      <c r="D537" s="238" t="s">
        <v>92</v>
      </c>
      <c r="E537" s="245" t="s">
        <v>27</v>
      </c>
      <c r="F537" s="245">
        <v>90</v>
      </c>
      <c r="G537" s="245">
        <v>100</v>
      </c>
      <c r="H537" s="248">
        <v>100</v>
      </c>
      <c r="I537" s="245"/>
      <c r="J537" s="252"/>
      <c r="K537" s="249"/>
      <c r="L537" s="245"/>
      <c r="M537" s="253"/>
      <c r="N537" s="253"/>
      <c r="O537" s="248"/>
      <c r="P537" s="270"/>
      <c r="Q537" s="247"/>
      <c r="R537" s="250"/>
      <c r="S537" s="265"/>
    </row>
    <row r="538" spans="1:19" ht="120.75" customHeight="1" x14ac:dyDescent="0.35">
      <c r="A538" s="440"/>
      <c r="B538" s="443"/>
      <c r="C538" s="242" t="s">
        <v>69</v>
      </c>
      <c r="D538" s="238" t="s">
        <v>139</v>
      </c>
      <c r="E538" s="245" t="s">
        <v>27</v>
      </c>
      <c r="F538" s="245">
        <v>100</v>
      </c>
      <c r="G538" s="245">
        <v>100</v>
      </c>
      <c r="H538" s="248">
        <f t="shared" si="101"/>
        <v>100</v>
      </c>
      <c r="I538" s="245"/>
      <c r="J538" s="252"/>
      <c r="K538" s="249"/>
      <c r="L538" s="245"/>
      <c r="M538" s="253"/>
      <c r="N538" s="253"/>
      <c r="O538" s="248"/>
      <c r="P538" s="270"/>
      <c r="Q538" s="247"/>
      <c r="R538" s="250"/>
      <c r="S538" s="265"/>
    </row>
    <row r="539" spans="1:19" ht="60" customHeight="1" x14ac:dyDescent="0.35">
      <c r="A539" s="440"/>
      <c r="B539" s="443"/>
      <c r="C539" s="237" t="s">
        <v>30</v>
      </c>
      <c r="D539" s="240" t="s">
        <v>143</v>
      </c>
      <c r="E539" s="245"/>
      <c r="F539" s="245"/>
      <c r="G539" s="245"/>
      <c r="H539" s="243">
        <f>(H540+H541+H542+H543+H544)/5</f>
        <v>100</v>
      </c>
      <c r="I539" s="243">
        <f>H539</f>
        <v>100</v>
      </c>
      <c r="J539" s="237" t="s">
        <v>30</v>
      </c>
      <c r="K539" s="240" t="s">
        <v>140</v>
      </c>
      <c r="L539" s="245"/>
      <c r="M539" s="253"/>
      <c r="N539" s="253"/>
      <c r="O539" s="243">
        <f>O540</f>
        <v>100</v>
      </c>
      <c r="P539" s="270">
        <f>O539</f>
        <v>100</v>
      </c>
      <c r="Q539" s="247">
        <f>(I539+P539)/2</f>
        <v>100</v>
      </c>
      <c r="R539" s="242"/>
      <c r="S539" s="265"/>
    </row>
    <row r="540" spans="1:19" ht="60" customHeight="1" x14ac:dyDescent="0.35">
      <c r="A540" s="440"/>
      <c r="B540" s="443"/>
      <c r="C540" s="242" t="s">
        <v>31</v>
      </c>
      <c r="D540" s="238" t="s">
        <v>144</v>
      </c>
      <c r="E540" s="245" t="s">
        <v>27</v>
      </c>
      <c r="F540" s="245">
        <v>100</v>
      </c>
      <c r="G540" s="245">
        <v>100</v>
      </c>
      <c r="H540" s="248">
        <f t="shared" si="101"/>
        <v>100</v>
      </c>
      <c r="I540" s="245"/>
      <c r="J540" s="252" t="s">
        <v>31</v>
      </c>
      <c r="K540" s="249" t="s">
        <v>93</v>
      </c>
      <c r="L540" s="245" t="s">
        <v>40</v>
      </c>
      <c r="M540" s="245">
        <v>106</v>
      </c>
      <c r="N540" s="245">
        <v>106</v>
      </c>
      <c r="O540" s="248">
        <f>(N540/M540)*100</f>
        <v>100</v>
      </c>
      <c r="P540" s="242"/>
      <c r="Q540" s="247"/>
      <c r="R540" s="250"/>
      <c r="S540" s="265"/>
    </row>
    <row r="541" spans="1:19" ht="45.75" customHeight="1" x14ac:dyDescent="0.35">
      <c r="A541" s="440"/>
      <c r="B541" s="443"/>
      <c r="C541" s="242" t="s">
        <v>32</v>
      </c>
      <c r="D541" s="238" t="s">
        <v>145</v>
      </c>
      <c r="E541" s="245" t="s">
        <v>27</v>
      </c>
      <c r="F541" s="245">
        <v>100</v>
      </c>
      <c r="G541" s="245">
        <v>100</v>
      </c>
      <c r="H541" s="248">
        <f t="shared" si="101"/>
        <v>100</v>
      </c>
      <c r="I541" s="245"/>
      <c r="J541" s="252"/>
      <c r="K541" s="249"/>
      <c r="L541" s="245"/>
      <c r="M541" s="253"/>
      <c r="N541" s="253"/>
      <c r="O541" s="248"/>
      <c r="P541" s="270"/>
      <c r="Q541" s="247"/>
      <c r="R541" s="250"/>
      <c r="S541" s="265"/>
    </row>
    <row r="542" spans="1:19" ht="51.75" customHeight="1" x14ac:dyDescent="0.35">
      <c r="A542" s="440"/>
      <c r="B542" s="443"/>
      <c r="C542" s="242" t="s">
        <v>54</v>
      </c>
      <c r="D542" s="238" t="s">
        <v>138</v>
      </c>
      <c r="E542" s="245" t="s">
        <v>27</v>
      </c>
      <c r="F542" s="245">
        <v>100</v>
      </c>
      <c r="G542" s="245">
        <v>100</v>
      </c>
      <c r="H542" s="248">
        <f t="shared" si="101"/>
        <v>100</v>
      </c>
      <c r="I542" s="245"/>
      <c r="J542" s="252"/>
      <c r="K542" s="249"/>
      <c r="L542" s="245"/>
      <c r="M542" s="253"/>
      <c r="N542" s="253"/>
      <c r="O542" s="248"/>
      <c r="P542" s="270"/>
      <c r="Q542" s="247"/>
      <c r="R542" s="250"/>
      <c r="S542" s="265"/>
    </row>
    <row r="543" spans="1:19" ht="60" customHeight="1" x14ac:dyDescent="0.35">
      <c r="A543" s="440"/>
      <c r="B543" s="443"/>
      <c r="C543" s="242" t="s">
        <v>55</v>
      </c>
      <c r="D543" s="238" t="s">
        <v>92</v>
      </c>
      <c r="E543" s="245" t="s">
        <v>27</v>
      </c>
      <c r="F543" s="245">
        <v>90</v>
      </c>
      <c r="G543" s="245">
        <v>100</v>
      </c>
      <c r="H543" s="248">
        <v>100</v>
      </c>
      <c r="I543" s="245"/>
      <c r="J543" s="252"/>
      <c r="K543" s="249"/>
      <c r="L543" s="245"/>
      <c r="M543" s="253"/>
      <c r="N543" s="253"/>
      <c r="O543" s="248"/>
      <c r="P543" s="270"/>
      <c r="Q543" s="247"/>
      <c r="R543" s="250"/>
      <c r="S543" s="265"/>
    </row>
    <row r="544" spans="1:19" ht="110.25" customHeight="1" x14ac:dyDescent="0.35">
      <c r="A544" s="440"/>
      <c r="B544" s="443"/>
      <c r="C544" s="242" t="s">
        <v>146</v>
      </c>
      <c r="D544" s="238" t="s">
        <v>139</v>
      </c>
      <c r="E544" s="245" t="s">
        <v>27</v>
      </c>
      <c r="F544" s="245">
        <v>100</v>
      </c>
      <c r="G544" s="245">
        <v>100</v>
      </c>
      <c r="H544" s="248">
        <f t="shared" si="101"/>
        <v>100</v>
      </c>
      <c r="I544" s="245"/>
      <c r="J544" s="252"/>
      <c r="K544" s="249"/>
      <c r="L544" s="245"/>
      <c r="M544" s="253"/>
      <c r="N544" s="253"/>
      <c r="O544" s="248"/>
      <c r="P544" s="270"/>
      <c r="Q544" s="247"/>
      <c r="R544" s="250"/>
      <c r="S544" s="265"/>
    </row>
    <row r="545" spans="1:20" ht="39.75" customHeight="1" x14ac:dyDescent="0.35">
      <c r="A545" s="440"/>
      <c r="B545" s="443"/>
      <c r="C545" s="237" t="s">
        <v>44</v>
      </c>
      <c r="D545" s="240" t="s">
        <v>94</v>
      </c>
      <c r="E545" s="245"/>
      <c r="F545" s="245"/>
      <c r="G545" s="245"/>
      <c r="H545" s="243">
        <v>100</v>
      </c>
      <c r="I545" s="243">
        <f>H545</f>
        <v>100</v>
      </c>
      <c r="J545" s="237" t="s">
        <v>44</v>
      </c>
      <c r="K545" s="240" t="s">
        <v>94</v>
      </c>
      <c r="L545" s="245"/>
      <c r="M545" s="253"/>
      <c r="N545" s="253"/>
      <c r="O545" s="243">
        <f>O546</f>
        <v>100</v>
      </c>
      <c r="P545" s="270">
        <f>O545</f>
        <v>100</v>
      </c>
      <c r="Q545" s="247">
        <f>(I545+P545)/2</f>
        <v>100</v>
      </c>
      <c r="R545" s="242"/>
      <c r="S545" s="265"/>
    </row>
    <row r="546" spans="1:20" ht="60" customHeight="1" x14ac:dyDescent="0.35">
      <c r="A546" s="440"/>
      <c r="B546" s="443"/>
      <c r="C546" s="242" t="s">
        <v>45</v>
      </c>
      <c r="D546" s="238" t="s">
        <v>147</v>
      </c>
      <c r="E546" s="245" t="s">
        <v>27</v>
      </c>
      <c r="F546" s="245">
        <v>100</v>
      </c>
      <c r="G546" s="245">
        <v>100</v>
      </c>
      <c r="H546" s="248">
        <f t="shared" si="101"/>
        <v>100</v>
      </c>
      <c r="I546" s="245"/>
      <c r="J546" s="252" t="s">
        <v>45</v>
      </c>
      <c r="K546" s="249" t="s">
        <v>93</v>
      </c>
      <c r="L546" s="245" t="s">
        <v>40</v>
      </c>
      <c r="M546" s="245">
        <v>60</v>
      </c>
      <c r="N546" s="245">
        <v>60</v>
      </c>
      <c r="O546" s="248">
        <f>(N546/M546)*100</f>
        <v>100</v>
      </c>
      <c r="P546" s="270"/>
      <c r="Q546" s="247"/>
      <c r="R546" s="250"/>
      <c r="S546" s="265"/>
    </row>
    <row r="547" spans="1:20" ht="92.25" customHeight="1" x14ac:dyDescent="0.35">
      <c r="A547" s="440"/>
      <c r="B547" s="443"/>
      <c r="C547" s="242" t="s">
        <v>148</v>
      </c>
      <c r="D547" s="238" t="s">
        <v>149</v>
      </c>
      <c r="E547" s="245" t="s">
        <v>27</v>
      </c>
      <c r="F547" s="245">
        <v>90</v>
      </c>
      <c r="G547" s="245">
        <v>90</v>
      </c>
      <c r="H547" s="248">
        <f t="shared" si="101"/>
        <v>100</v>
      </c>
      <c r="I547" s="245"/>
      <c r="J547" s="252"/>
      <c r="K547" s="249"/>
      <c r="L547" s="245"/>
      <c r="M547" s="253"/>
      <c r="N547" s="253"/>
      <c r="O547" s="248"/>
      <c r="P547" s="270"/>
      <c r="Q547" s="247"/>
      <c r="R547" s="250"/>
      <c r="S547" s="265"/>
    </row>
    <row r="548" spans="1:20" ht="46.5" customHeight="1" x14ac:dyDescent="0.35">
      <c r="A548" s="440"/>
      <c r="B548" s="443"/>
      <c r="C548" s="237" t="s">
        <v>175</v>
      </c>
      <c r="D548" s="240" t="s">
        <v>233</v>
      </c>
      <c r="E548" s="245"/>
      <c r="F548" s="245"/>
      <c r="G548" s="245"/>
      <c r="H548" s="243">
        <v>100</v>
      </c>
      <c r="I548" s="243">
        <v>100</v>
      </c>
      <c r="J548" s="237" t="s">
        <v>175</v>
      </c>
      <c r="K548" s="240" t="str">
        <f>D548</f>
        <v>Реализация дополнительных общеразвивающих программ</v>
      </c>
      <c r="L548" s="245"/>
      <c r="M548" s="253"/>
      <c r="N548" s="253"/>
      <c r="O548" s="243">
        <f>O549</f>
        <v>93.144063180827885</v>
      </c>
      <c r="P548" s="270">
        <f>O548</f>
        <v>93.144063180827885</v>
      </c>
      <c r="Q548" s="247">
        <f>(I548+P548)/2</f>
        <v>96.572031590413943</v>
      </c>
      <c r="R548" s="242"/>
      <c r="S548" s="265"/>
    </row>
    <row r="549" spans="1:20" ht="49.5" customHeight="1" x14ac:dyDescent="0.35">
      <c r="A549" s="440"/>
      <c r="B549" s="443"/>
      <c r="C549" s="242" t="s">
        <v>176</v>
      </c>
      <c r="D549" s="238" t="s">
        <v>149</v>
      </c>
      <c r="E549" s="245" t="s">
        <v>27</v>
      </c>
      <c r="F549" s="245">
        <v>90</v>
      </c>
      <c r="G549" s="245">
        <v>90</v>
      </c>
      <c r="H549" s="248">
        <f t="shared" si="101"/>
        <v>100</v>
      </c>
      <c r="I549" s="245"/>
      <c r="J549" s="252" t="s">
        <v>176</v>
      </c>
      <c r="K549" s="249" t="s">
        <v>224</v>
      </c>
      <c r="L549" s="245" t="s">
        <v>425</v>
      </c>
      <c r="M549" s="245">
        <v>58752</v>
      </c>
      <c r="N549" s="245">
        <v>54724</v>
      </c>
      <c r="O549" s="248">
        <f>(N549/M549)*100</f>
        <v>93.144063180827885</v>
      </c>
      <c r="P549" s="270"/>
      <c r="Q549" s="247"/>
      <c r="R549" s="250"/>
      <c r="S549" s="265"/>
    </row>
    <row r="550" spans="1:20" s="264" customFormat="1" ht="40.5" customHeight="1" x14ac:dyDescent="0.35">
      <c r="A550" s="441"/>
      <c r="B550" s="444"/>
      <c r="C550" s="257"/>
      <c r="D550" s="258" t="s">
        <v>6</v>
      </c>
      <c r="E550" s="257"/>
      <c r="F550" s="259"/>
      <c r="G550" s="259"/>
      <c r="H550" s="260">
        <f>(H548+H545+H539+H533+H527)/5</f>
        <v>100</v>
      </c>
      <c r="I550" s="260">
        <f>H550</f>
        <v>100</v>
      </c>
      <c r="J550" s="261"/>
      <c r="K550" s="258" t="s">
        <v>6</v>
      </c>
      <c r="L550" s="259"/>
      <c r="M550" s="262"/>
      <c r="N550" s="262"/>
      <c r="O550" s="260">
        <f>(O548+O539+O533+O545+O527)/5</f>
        <v>98.628812636165577</v>
      </c>
      <c r="P550" s="260">
        <f>(P548+P539+P533+P545+P527)/5</f>
        <v>98.628812636165577</v>
      </c>
      <c r="Q550" s="260">
        <f>(Q548+Q539+Q533+Q545+Q527)/5</f>
        <v>99.314406318082789</v>
      </c>
      <c r="R550" s="257" t="s">
        <v>490</v>
      </c>
      <c r="S550" s="265"/>
      <c r="T550" s="263"/>
    </row>
    <row r="551" spans="1:20" ht="73.5" customHeight="1" x14ac:dyDescent="0.35">
      <c r="A551" s="439">
        <v>46</v>
      </c>
      <c r="B551" s="442" t="s">
        <v>157</v>
      </c>
      <c r="C551" s="237" t="s">
        <v>12</v>
      </c>
      <c r="D551" s="240" t="s">
        <v>135</v>
      </c>
      <c r="E551" s="244"/>
      <c r="F551" s="244"/>
      <c r="G551" s="244"/>
      <c r="H551" s="243">
        <f>(H552+H553+H554+H555+H556)/5</f>
        <v>100</v>
      </c>
      <c r="I551" s="243">
        <f>H551</f>
        <v>100</v>
      </c>
      <c r="J551" s="244" t="s">
        <v>12</v>
      </c>
      <c r="K551" s="240" t="s">
        <v>135</v>
      </c>
      <c r="L551" s="245"/>
      <c r="M551" s="245"/>
      <c r="N551" s="245"/>
      <c r="O551" s="243">
        <f>O552</f>
        <v>99.069767441860463</v>
      </c>
      <c r="P551" s="270">
        <f>O551</f>
        <v>99.069767441860463</v>
      </c>
      <c r="Q551" s="247">
        <f>(I551+P551)/2</f>
        <v>99.534883720930225</v>
      </c>
      <c r="R551" s="242"/>
      <c r="S551" s="265"/>
    </row>
    <row r="552" spans="1:20" ht="69" customHeight="1" x14ac:dyDescent="0.35">
      <c r="A552" s="440"/>
      <c r="B552" s="443"/>
      <c r="C552" s="242" t="s">
        <v>7</v>
      </c>
      <c r="D552" s="238" t="s">
        <v>136</v>
      </c>
      <c r="E552" s="245" t="s">
        <v>27</v>
      </c>
      <c r="F552" s="245">
        <v>100</v>
      </c>
      <c r="G552" s="245">
        <v>100</v>
      </c>
      <c r="H552" s="248">
        <f>G552/F552*100</f>
        <v>100</v>
      </c>
      <c r="I552" s="245"/>
      <c r="J552" s="245" t="s">
        <v>7</v>
      </c>
      <c r="K552" s="249" t="s">
        <v>93</v>
      </c>
      <c r="L552" s="245" t="s">
        <v>40</v>
      </c>
      <c r="M552" s="245">
        <v>215</v>
      </c>
      <c r="N552" s="245">
        <v>213</v>
      </c>
      <c r="O552" s="248">
        <f>N552/M552*100</f>
        <v>99.069767441860463</v>
      </c>
      <c r="P552" s="270"/>
      <c r="Q552" s="247"/>
      <c r="R552" s="250"/>
      <c r="S552" s="265"/>
    </row>
    <row r="553" spans="1:20" ht="40.5" customHeight="1" x14ac:dyDescent="0.35">
      <c r="A553" s="440"/>
      <c r="B553" s="443"/>
      <c r="C553" s="242" t="s">
        <v>8</v>
      </c>
      <c r="D553" s="238" t="s">
        <v>137</v>
      </c>
      <c r="E553" s="245" t="s">
        <v>27</v>
      </c>
      <c r="F553" s="245">
        <v>100</v>
      </c>
      <c r="G553" s="245">
        <v>100</v>
      </c>
      <c r="H553" s="248">
        <f t="shared" ref="H553:H556" si="102">G553/F553*100</f>
        <v>100</v>
      </c>
      <c r="I553" s="245"/>
      <c r="J553" s="245"/>
      <c r="K553" s="271"/>
      <c r="L553" s="245"/>
      <c r="M553" s="251"/>
      <c r="N553" s="251"/>
      <c r="O553" s="248"/>
      <c r="P553" s="270"/>
      <c r="Q553" s="247"/>
      <c r="R553" s="250"/>
      <c r="S553" s="265"/>
    </row>
    <row r="554" spans="1:20" ht="57.75" customHeight="1" x14ac:dyDescent="0.35">
      <c r="A554" s="440"/>
      <c r="B554" s="443"/>
      <c r="C554" s="242" t="s">
        <v>9</v>
      </c>
      <c r="D554" s="238" t="s">
        <v>138</v>
      </c>
      <c r="E554" s="245" t="s">
        <v>27</v>
      </c>
      <c r="F554" s="245">
        <v>100</v>
      </c>
      <c r="G554" s="245">
        <v>100</v>
      </c>
      <c r="H554" s="248">
        <f t="shared" si="102"/>
        <v>100</v>
      </c>
      <c r="I554" s="245"/>
      <c r="J554" s="252"/>
      <c r="K554" s="249"/>
      <c r="L554" s="245"/>
      <c r="M554" s="253"/>
      <c r="N554" s="253"/>
      <c r="O554" s="248"/>
      <c r="P554" s="270"/>
      <c r="Q554" s="247"/>
      <c r="R554" s="250"/>
      <c r="S554" s="265"/>
    </row>
    <row r="555" spans="1:20" ht="59.25" customHeight="1" x14ac:dyDescent="0.35">
      <c r="A555" s="440"/>
      <c r="B555" s="443"/>
      <c r="C555" s="242" t="s">
        <v>10</v>
      </c>
      <c r="D555" s="238" t="s">
        <v>92</v>
      </c>
      <c r="E555" s="245" t="s">
        <v>27</v>
      </c>
      <c r="F555" s="245">
        <v>90</v>
      </c>
      <c r="G555" s="245">
        <v>100</v>
      </c>
      <c r="H555" s="248">
        <v>100</v>
      </c>
      <c r="I555" s="245"/>
      <c r="J555" s="252"/>
      <c r="K555" s="249"/>
      <c r="L555" s="245"/>
      <c r="M555" s="253"/>
      <c r="N555" s="253"/>
      <c r="O555" s="248"/>
      <c r="P555" s="270"/>
      <c r="Q555" s="247"/>
      <c r="R555" s="250"/>
      <c r="S555" s="265"/>
    </row>
    <row r="556" spans="1:20" ht="112.5" customHeight="1" x14ac:dyDescent="0.35">
      <c r="A556" s="440"/>
      <c r="B556" s="443"/>
      <c r="C556" s="242" t="s">
        <v>37</v>
      </c>
      <c r="D556" s="238" t="s">
        <v>139</v>
      </c>
      <c r="E556" s="245" t="s">
        <v>27</v>
      </c>
      <c r="F556" s="245">
        <v>100</v>
      </c>
      <c r="G556" s="245">
        <v>100</v>
      </c>
      <c r="H556" s="248">
        <f t="shared" si="102"/>
        <v>100</v>
      </c>
      <c r="I556" s="245"/>
      <c r="J556" s="252"/>
      <c r="K556" s="249"/>
      <c r="L556" s="245"/>
      <c r="M556" s="253"/>
      <c r="N556" s="253"/>
      <c r="O556" s="248"/>
      <c r="P556" s="270"/>
      <c r="Q556" s="247"/>
      <c r="R556" s="250"/>
      <c r="S556" s="265"/>
    </row>
    <row r="557" spans="1:20" ht="73.5" customHeight="1" x14ac:dyDescent="0.35">
      <c r="A557" s="440"/>
      <c r="B557" s="443"/>
      <c r="C557" s="237" t="s">
        <v>13</v>
      </c>
      <c r="D557" s="240" t="s">
        <v>140</v>
      </c>
      <c r="E557" s="245"/>
      <c r="F557" s="245"/>
      <c r="G557" s="245"/>
      <c r="H557" s="243">
        <f>(H558+H559+H560+H561+H562)/5</f>
        <v>100</v>
      </c>
      <c r="I557" s="243">
        <f>H557</f>
        <v>100</v>
      </c>
      <c r="J557" s="237" t="s">
        <v>13</v>
      </c>
      <c r="K557" s="240" t="s">
        <v>140</v>
      </c>
      <c r="L557" s="245"/>
      <c r="M557" s="253"/>
      <c r="N557" s="253"/>
      <c r="O557" s="243">
        <f>O558</f>
        <v>100.32679738562092</v>
      </c>
      <c r="P557" s="270">
        <f>O557</f>
        <v>100.32679738562092</v>
      </c>
      <c r="Q557" s="247">
        <f>(I557+P557)/2</f>
        <v>100.16339869281046</v>
      </c>
      <c r="R557" s="242"/>
      <c r="S557" s="265"/>
    </row>
    <row r="558" spans="1:20" ht="73.5" customHeight="1" x14ac:dyDescent="0.35">
      <c r="A558" s="440"/>
      <c r="B558" s="443"/>
      <c r="C558" s="242" t="s">
        <v>14</v>
      </c>
      <c r="D558" s="238" t="s">
        <v>141</v>
      </c>
      <c r="E558" s="245" t="s">
        <v>27</v>
      </c>
      <c r="F558" s="245">
        <v>100</v>
      </c>
      <c r="G558" s="245">
        <v>100</v>
      </c>
      <c r="H558" s="248">
        <f>(G558/F558)*100</f>
        <v>100</v>
      </c>
      <c r="I558" s="245"/>
      <c r="J558" s="252" t="s">
        <v>14</v>
      </c>
      <c r="K558" s="249" t="s">
        <v>93</v>
      </c>
      <c r="L558" s="245" t="s">
        <v>40</v>
      </c>
      <c r="M558" s="245">
        <v>306</v>
      </c>
      <c r="N558" s="245">
        <v>307</v>
      </c>
      <c r="O558" s="248">
        <f>(N558/M558)*100</f>
        <v>100.32679738562092</v>
      </c>
      <c r="P558" s="242"/>
      <c r="Q558" s="247"/>
      <c r="R558" s="250"/>
      <c r="S558" s="265"/>
    </row>
    <row r="559" spans="1:20" ht="57" customHeight="1" x14ac:dyDescent="0.35">
      <c r="A559" s="440"/>
      <c r="B559" s="443"/>
      <c r="C559" s="242" t="s">
        <v>15</v>
      </c>
      <c r="D559" s="238" t="s">
        <v>142</v>
      </c>
      <c r="E559" s="245" t="s">
        <v>27</v>
      </c>
      <c r="F559" s="245">
        <v>100</v>
      </c>
      <c r="G559" s="245">
        <v>100</v>
      </c>
      <c r="H559" s="248">
        <f t="shared" ref="H559:H562" si="103">(G559/F559)*100</f>
        <v>100</v>
      </c>
      <c r="I559" s="245"/>
      <c r="J559" s="252"/>
      <c r="K559" s="249"/>
      <c r="L559" s="245"/>
      <c r="M559" s="253"/>
      <c r="N559" s="253"/>
      <c r="O559" s="248"/>
      <c r="P559" s="270"/>
      <c r="Q559" s="247"/>
      <c r="R559" s="250"/>
      <c r="S559" s="265"/>
    </row>
    <row r="560" spans="1:20" ht="59.25" customHeight="1" x14ac:dyDescent="0.35">
      <c r="A560" s="440"/>
      <c r="B560" s="443"/>
      <c r="C560" s="242" t="s">
        <v>41</v>
      </c>
      <c r="D560" s="238" t="s">
        <v>138</v>
      </c>
      <c r="E560" s="245" t="s">
        <v>27</v>
      </c>
      <c r="F560" s="245">
        <v>100</v>
      </c>
      <c r="G560" s="245">
        <v>100</v>
      </c>
      <c r="H560" s="248">
        <f t="shared" si="103"/>
        <v>100</v>
      </c>
      <c r="I560" s="245"/>
      <c r="J560" s="252"/>
      <c r="K560" s="249"/>
      <c r="L560" s="245"/>
      <c r="M560" s="253"/>
      <c r="N560" s="253"/>
      <c r="O560" s="248"/>
      <c r="P560" s="270"/>
      <c r="Q560" s="247"/>
      <c r="R560" s="250"/>
      <c r="S560" s="265"/>
    </row>
    <row r="561" spans="1:19" ht="73.5" customHeight="1" x14ac:dyDescent="0.35">
      <c r="A561" s="440"/>
      <c r="B561" s="443"/>
      <c r="C561" s="242" t="s">
        <v>47</v>
      </c>
      <c r="D561" s="238" t="s">
        <v>92</v>
      </c>
      <c r="E561" s="245" t="s">
        <v>27</v>
      </c>
      <c r="F561" s="245">
        <v>90</v>
      </c>
      <c r="G561" s="245">
        <v>100</v>
      </c>
      <c r="H561" s="248">
        <v>100</v>
      </c>
      <c r="I561" s="245"/>
      <c r="J561" s="252"/>
      <c r="K561" s="249"/>
      <c r="L561" s="245"/>
      <c r="M561" s="253"/>
      <c r="N561" s="253"/>
      <c r="O561" s="248"/>
      <c r="P561" s="270"/>
      <c r="Q561" s="247"/>
      <c r="R561" s="250"/>
      <c r="S561" s="265"/>
    </row>
    <row r="562" spans="1:19" ht="108.75" customHeight="1" x14ac:dyDescent="0.35">
      <c r="A562" s="440"/>
      <c r="B562" s="443"/>
      <c r="C562" s="242" t="s">
        <v>69</v>
      </c>
      <c r="D562" s="238" t="s">
        <v>139</v>
      </c>
      <c r="E562" s="245" t="s">
        <v>27</v>
      </c>
      <c r="F562" s="245">
        <v>100</v>
      </c>
      <c r="G562" s="245">
        <v>100</v>
      </c>
      <c r="H562" s="248">
        <f t="shared" si="103"/>
        <v>100</v>
      </c>
      <c r="I562" s="245"/>
      <c r="J562" s="252"/>
      <c r="K562" s="249"/>
      <c r="L562" s="245"/>
      <c r="M562" s="253"/>
      <c r="N562" s="253"/>
      <c r="O562" s="248"/>
      <c r="P562" s="270"/>
      <c r="Q562" s="247"/>
      <c r="R562" s="250"/>
      <c r="S562" s="265"/>
    </row>
    <row r="563" spans="1:19" ht="73.5" customHeight="1" x14ac:dyDescent="0.35">
      <c r="A563" s="440"/>
      <c r="B563" s="443"/>
      <c r="C563" s="237" t="s">
        <v>30</v>
      </c>
      <c r="D563" s="240" t="s">
        <v>143</v>
      </c>
      <c r="E563" s="245"/>
      <c r="F563" s="245"/>
      <c r="G563" s="245"/>
      <c r="H563" s="243">
        <f>(H564+H565+H566+H567+H568)/5</f>
        <v>100</v>
      </c>
      <c r="I563" s="243">
        <f>H563</f>
        <v>100</v>
      </c>
      <c r="J563" s="237" t="s">
        <v>30</v>
      </c>
      <c r="K563" s="240" t="str">
        <f>D563</f>
        <v>Реализация основных общеобразовательных программ среднего общего образования</v>
      </c>
      <c r="L563" s="245"/>
      <c r="M563" s="253"/>
      <c r="N563" s="253"/>
      <c r="O563" s="243">
        <f>O564</f>
        <v>100</v>
      </c>
      <c r="P563" s="270">
        <f>O563</f>
        <v>100</v>
      </c>
      <c r="Q563" s="247">
        <f>(I563+P563)/2</f>
        <v>100</v>
      </c>
      <c r="R563" s="242"/>
      <c r="S563" s="265"/>
    </row>
    <row r="564" spans="1:19" ht="73.5" customHeight="1" x14ac:dyDescent="0.35">
      <c r="A564" s="440"/>
      <c r="B564" s="443"/>
      <c r="C564" s="242" t="s">
        <v>31</v>
      </c>
      <c r="D564" s="238" t="s">
        <v>144</v>
      </c>
      <c r="E564" s="245" t="s">
        <v>27</v>
      </c>
      <c r="F564" s="245">
        <v>100</v>
      </c>
      <c r="G564" s="245">
        <v>100</v>
      </c>
      <c r="H564" s="248">
        <f>(G564/F564)*100</f>
        <v>100</v>
      </c>
      <c r="I564" s="242"/>
      <c r="J564" s="252" t="s">
        <v>31</v>
      </c>
      <c r="K564" s="249" t="s">
        <v>93</v>
      </c>
      <c r="L564" s="245" t="s">
        <v>40</v>
      </c>
      <c r="M564" s="245">
        <v>137</v>
      </c>
      <c r="N564" s="245">
        <v>137</v>
      </c>
      <c r="O564" s="248">
        <f>(N564/M564)*100</f>
        <v>100</v>
      </c>
      <c r="P564" s="242"/>
      <c r="Q564" s="247"/>
      <c r="R564" s="250"/>
      <c r="S564" s="265"/>
    </row>
    <row r="565" spans="1:19" ht="51" customHeight="1" x14ac:dyDescent="0.35">
      <c r="A565" s="440"/>
      <c r="B565" s="443"/>
      <c r="C565" s="242" t="s">
        <v>32</v>
      </c>
      <c r="D565" s="238" t="s">
        <v>145</v>
      </c>
      <c r="E565" s="245" t="s">
        <v>27</v>
      </c>
      <c r="F565" s="245">
        <v>100</v>
      </c>
      <c r="G565" s="245">
        <v>100</v>
      </c>
      <c r="H565" s="248">
        <f t="shared" ref="H565:H568" si="104">(G565/F565)*100</f>
        <v>100</v>
      </c>
      <c r="I565" s="242"/>
      <c r="J565" s="252"/>
      <c r="K565" s="249"/>
      <c r="L565" s="245"/>
      <c r="M565" s="253"/>
      <c r="N565" s="253"/>
      <c r="O565" s="248"/>
      <c r="P565" s="270"/>
      <c r="Q565" s="247"/>
      <c r="R565" s="250"/>
      <c r="S565" s="265"/>
    </row>
    <row r="566" spans="1:19" ht="63" customHeight="1" x14ac:dyDescent="0.35">
      <c r="A566" s="440"/>
      <c r="B566" s="443"/>
      <c r="C566" s="242" t="s">
        <v>54</v>
      </c>
      <c r="D566" s="238" t="s">
        <v>138</v>
      </c>
      <c r="E566" s="245" t="s">
        <v>27</v>
      </c>
      <c r="F566" s="245">
        <v>100</v>
      </c>
      <c r="G566" s="245">
        <v>100</v>
      </c>
      <c r="H566" s="248">
        <f t="shared" si="104"/>
        <v>100</v>
      </c>
      <c r="I566" s="242"/>
      <c r="J566" s="252"/>
      <c r="K566" s="249"/>
      <c r="L566" s="245"/>
      <c r="M566" s="253"/>
      <c r="N566" s="253"/>
      <c r="O566" s="248"/>
      <c r="P566" s="270"/>
      <c r="Q566" s="247"/>
      <c r="R566" s="250"/>
      <c r="S566" s="265"/>
    </row>
    <row r="567" spans="1:19" ht="73.5" customHeight="1" x14ac:dyDescent="0.35">
      <c r="A567" s="440"/>
      <c r="B567" s="443"/>
      <c r="C567" s="242" t="s">
        <v>55</v>
      </c>
      <c r="D567" s="238" t="s">
        <v>92</v>
      </c>
      <c r="E567" s="245" t="s">
        <v>27</v>
      </c>
      <c r="F567" s="245">
        <v>90</v>
      </c>
      <c r="G567" s="245">
        <v>100</v>
      </c>
      <c r="H567" s="248">
        <v>100</v>
      </c>
      <c r="I567" s="242"/>
      <c r="J567" s="252"/>
      <c r="K567" s="249"/>
      <c r="L567" s="245"/>
      <c r="M567" s="253"/>
      <c r="N567" s="253"/>
      <c r="O567" s="248"/>
      <c r="P567" s="270"/>
      <c r="Q567" s="247"/>
      <c r="R567" s="250"/>
      <c r="S567" s="265"/>
    </row>
    <row r="568" spans="1:19" ht="116.25" customHeight="1" x14ac:dyDescent="0.35">
      <c r="A568" s="440"/>
      <c r="B568" s="443"/>
      <c r="C568" s="242" t="s">
        <v>146</v>
      </c>
      <c r="D568" s="238" t="s">
        <v>139</v>
      </c>
      <c r="E568" s="245" t="s">
        <v>27</v>
      </c>
      <c r="F568" s="245">
        <v>100</v>
      </c>
      <c r="G568" s="245">
        <v>100</v>
      </c>
      <c r="H568" s="248">
        <f t="shared" si="104"/>
        <v>100</v>
      </c>
      <c r="I568" s="242"/>
      <c r="J568" s="252"/>
      <c r="K568" s="249"/>
      <c r="L568" s="245"/>
      <c r="M568" s="253"/>
      <c r="N568" s="253"/>
      <c r="O568" s="248"/>
      <c r="P568" s="270"/>
      <c r="Q568" s="247"/>
      <c r="R568" s="250"/>
      <c r="S568" s="265"/>
    </row>
    <row r="569" spans="1:19" ht="51" customHeight="1" x14ac:dyDescent="0.35">
      <c r="A569" s="440"/>
      <c r="B569" s="443"/>
      <c r="C569" s="237" t="s">
        <v>44</v>
      </c>
      <c r="D569" s="240" t="s">
        <v>94</v>
      </c>
      <c r="E569" s="245"/>
      <c r="F569" s="245"/>
      <c r="G569" s="245"/>
      <c r="H569" s="243">
        <f>(H570+H571)/2</f>
        <v>100</v>
      </c>
      <c r="I569" s="243">
        <f>H569</f>
        <v>100</v>
      </c>
      <c r="J569" s="237" t="s">
        <v>44</v>
      </c>
      <c r="K569" s="240" t="s">
        <v>94</v>
      </c>
      <c r="L569" s="245"/>
      <c r="M569" s="253"/>
      <c r="N569" s="253"/>
      <c r="O569" s="243">
        <f>O570</f>
        <v>100</v>
      </c>
      <c r="P569" s="270">
        <f>O569</f>
        <v>100</v>
      </c>
      <c r="Q569" s="247">
        <f>(I569+P569)/2</f>
        <v>100</v>
      </c>
      <c r="R569" s="242"/>
      <c r="S569" s="265"/>
    </row>
    <row r="570" spans="1:19" ht="55.5" customHeight="1" x14ac:dyDescent="0.35">
      <c r="A570" s="440"/>
      <c r="B570" s="443"/>
      <c r="C570" s="242" t="s">
        <v>45</v>
      </c>
      <c r="D570" s="238" t="s">
        <v>147</v>
      </c>
      <c r="E570" s="245" t="s">
        <v>27</v>
      </c>
      <c r="F570" s="245">
        <v>100</v>
      </c>
      <c r="G570" s="245">
        <v>100</v>
      </c>
      <c r="H570" s="248">
        <f>(G570/F570)*100</f>
        <v>100</v>
      </c>
      <c r="I570" s="242"/>
      <c r="J570" s="252" t="s">
        <v>45</v>
      </c>
      <c r="K570" s="249" t="s">
        <v>93</v>
      </c>
      <c r="L570" s="245" t="s">
        <v>40</v>
      </c>
      <c r="M570" s="245">
        <v>39</v>
      </c>
      <c r="N570" s="245">
        <v>39</v>
      </c>
      <c r="O570" s="248">
        <f>(N570/M570)*100</f>
        <v>100</v>
      </c>
      <c r="P570" s="270"/>
      <c r="Q570" s="247"/>
      <c r="R570" s="250"/>
      <c r="S570" s="265"/>
    </row>
    <row r="571" spans="1:19" ht="73.5" customHeight="1" x14ac:dyDescent="0.35">
      <c r="A571" s="440"/>
      <c r="B571" s="443"/>
      <c r="C571" s="242" t="s">
        <v>148</v>
      </c>
      <c r="D571" s="238" t="s">
        <v>149</v>
      </c>
      <c r="E571" s="245" t="s">
        <v>27</v>
      </c>
      <c r="F571" s="245">
        <v>90</v>
      </c>
      <c r="G571" s="245">
        <v>90</v>
      </c>
      <c r="H571" s="248">
        <f>(G571/F571)*100</f>
        <v>100</v>
      </c>
      <c r="I571" s="245"/>
      <c r="J571" s="252"/>
      <c r="K571" s="249"/>
      <c r="L571" s="245"/>
      <c r="M571" s="253"/>
      <c r="N571" s="253"/>
      <c r="O571" s="248"/>
      <c r="P571" s="270"/>
      <c r="Q571" s="247"/>
      <c r="R571" s="250"/>
      <c r="S571" s="265"/>
    </row>
    <row r="572" spans="1:19" ht="54" customHeight="1" x14ac:dyDescent="0.35">
      <c r="A572" s="440"/>
      <c r="B572" s="443"/>
      <c r="C572" s="237" t="s">
        <v>175</v>
      </c>
      <c r="D572" s="240" t="s">
        <v>233</v>
      </c>
      <c r="E572" s="245"/>
      <c r="F572" s="245"/>
      <c r="G572" s="245"/>
      <c r="H572" s="243">
        <v>100</v>
      </c>
      <c r="I572" s="243">
        <f>H572</f>
        <v>100</v>
      </c>
      <c r="J572" s="237" t="s">
        <v>175</v>
      </c>
      <c r="K572" s="240" t="str">
        <f>D572</f>
        <v>Реализация дополнительных общеразвивающих программ</v>
      </c>
      <c r="L572" s="245"/>
      <c r="M572" s="253"/>
      <c r="N572" s="253"/>
      <c r="O572" s="243">
        <f>O573</f>
        <v>103.09776688453158</v>
      </c>
      <c r="P572" s="270">
        <f>O572</f>
        <v>103.09776688453158</v>
      </c>
      <c r="Q572" s="247">
        <f>(I572+P572)/2</f>
        <v>101.54888344226579</v>
      </c>
      <c r="R572" s="319"/>
      <c r="S572" s="265"/>
    </row>
    <row r="573" spans="1:19" ht="49.5" customHeight="1" x14ac:dyDescent="0.35">
      <c r="A573" s="440"/>
      <c r="B573" s="443"/>
      <c r="C573" s="242" t="s">
        <v>176</v>
      </c>
      <c r="D573" s="238" t="s">
        <v>149</v>
      </c>
      <c r="E573" s="245" t="s">
        <v>27</v>
      </c>
      <c r="F573" s="245">
        <v>90</v>
      </c>
      <c r="G573" s="245">
        <v>90</v>
      </c>
      <c r="H573" s="248">
        <f>(G573/F573)*100</f>
        <v>100</v>
      </c>
      <c r="I573" s="245"/>
      <c r="J573" s="252" t="s">
        <v>176</v>
      </c>
      <c r="K573" s="249" t="s">
        <v>224</v>
      </c>
      <c r="L573" s="245" t="s">
        <v>427</v>
      </c>
      <c r="M573" s="245">
        <v>58752</v>
      </c>
      <c r="N573" s="245">
        <v>60572</v>
      </c>
      <c r="O573" s="248">
        <f>(N573/M573)*100</f>
        <v>103.09776688453158</v>
      </c>
      <c r="P573" s="270"/>
      <c r="Q573" s="247"/>
      <c r="R573" s="250"/>
      <c r="S573" s="265"/>
    </row>
    <row r="574" spans="1:19" ht="70.5" customHeight="1" x14ac:dyDescent="0.35">
      <c r="A574" s="440"/>
      <c r="B574" s="443"/>
      <c r="C574" s="237" t="s">
        <v>181</v>
      </c>
      <c r="D574" s="240" t="s">
        <v>233</v>
      </c>
      <c r="E574" s="245"/>
      <c r="F574" s="245"/>
      <c r="G574" s="245"/>
      <c r="H574" s="243">
        <v>100</v>
      </c>
      <c r="I574" s="243">
        <f>H574</f>
        <v>100</v>
      </c>
      <c r="J574" s="237" t="s">
        <v>181</v>
      </c>
      <c r="K574" s="240" t="str">
        <f>D574</f>
        <v>Реализация дополнительных общеразвивающих программ</v>
      </c>
      <c r="L574" s="245"/>
      <c r="M574" s="245"/>
      <c r="N574" s="243"/>
      <c r="O574" s="243">
        <f>O575</f>
        <v>100</v>
      </c>
      <c r="P574" s="270">
        <f>O574</f>
        <v>100</v>
      </c>
      <c r="Q574" s="247">
        <f>(I574+P574)/2</f>
        <v>100</v>
      </c>
      <c r="R574" s="250"/>
      <c r="S574" s="265"/>
    </row>
    <row r="575" spans="1:19" ht="49.5" customHeight="1" x14ac:dyDescent="0.35">
      <c r="A575" s="440"/>
      <c r="B575" s="443"/>
      <c r="C575" s="242" t="s">
        <v>182</v>
      </c>
      <c r="D575" s="238" t="s">
        <v>405</v>
      </c>
      <c r="E575" s="245" t="s">
        <v>27</v>
      </c>
      <c r="F575" s="245">
        <v>90</v>
      </c>
      <c r="G575" s="245">
        <v>90</v>
      </c>
      <c r="H575" s="248">
        <f>(G575/F575)*100</f>
        <v>100</v>
      </c>
      <c r="I575" s="245"/>
      <c r="J575" s="252" t="s">
        <v>182</v>
      </c>
      <c r="K575" s="249" t="s">
        <v>406</v>
      </c>
      <c r="L575" s="245" t="s">
        <v>299</v>
      </c>
      <c r="M575" s="245">
        <v>3</v>
      </c>
      <c r="N575" s="245">
        <v>3</v>
      </c>
      <c r="O575" s="248">
        <f>(N575/M575)*100</f>
        <v>100</v>
      </c>
      <c r="P575" s="270"/>
      <c r="Q575" s="247"/>
      <c r="R575" s="250"/>
      <c r="S575" s="265"/>
    </row>
    <row r="576" spans="1:19" ht="49.5" customHeight="1" x14ac:dyDescent="0.35">
      <c r="A576" s="440"/>
      <c r="B576" s="443"/>
      <c r="C576" s="242"/>
      <c r="D576" s="238"/>
      <c r="E576" s="245"/>
      <c r="F576" s="245"/>
      <c r="G576" s="245"/>
      <c r="H576" s="248"/>
      <c r="I576" s="245"/>
      <c r="J576" s="252"/>
      <c r="K576" s="249" t="s">
        <v>491</v>
      </c>
      <c r="L576" s="245" t="s">
        <v>299</v>
      </c>
      <c r="M576" s="245">
        <v>3</v>
      </c>
      <c r="N576" s="245">
        <v>3</v>
      </c>
      <c r="O576" s="248">
        <f>(N576/M576)*100</f>
        <v>100</v>
      </c>
      <c r="P576" s="270"/>
      <c r="Q576" s="247"/>
      <c r="R576" s="250"/>
      <c r="S576" s="265"/>
    </row>
    <row r="577" spans="1:20" s="264" customFormat="1" ht="42" customHeight="1" x14ac:dyDescent="0.35">
      <c r="A577" s="441"/>
      <c r="B577" s="444"/>
      <c r="C577" s="257"/>
      <c r="D577" s="258" t="s">
        <v>6</v>
      </c>
      <c r="E577" s="257"/>
      <c r="F577" s="259"/>
      <c r="G577" s="259"/>
      <c r="H577" s="260">
        <f>(H574+H569+H572+H563)/4</f>
        <v>100</v>
      </c>
      <c r="I577" s="260">
        <f>H577</f>
        <v>100</v>
      </c>
      <c r="J577" s="261"/>
      <c r="K577" s="258" t="s">
        <v>6</v>
      </c>
      <c r="L577" s="259"/>
      <c r="M577" s="262"/>
      <c r="N577" s="262"/>
      <c r="O577" s="260">
        <f>(O574+O572++O563+O557+O551+O569)/6</f>
        <v>100.41572195200216</v>
      </c>
      <c r="P577" s="260">
        <f>(P574+P572+P569+P563+P557+P551)/6</f>
        <v>100.41572195200216</v>
      </c>
      <c r="Q577" s="260">
        <f>(Q574+Q572+Q569+Q563+Q557+Q551)/6</f>
        <v>100.20786097600107</v>
      </c>
      <c r="R577" s="257" t="s">
        <v>490</v>
      </c>
      <c r="S577" s="265"/>
      <c r="T577" s="263"/>
    </row>
    <row r="578" spans="1:20" ht="59.25" customHeight="1" x14ac:dyDescent="0.35">
      <c r="A578" s="439">
        <v>47</v>
      </c>
      <c r="B578" s="442" t="s">
        <v>158</v>
      </c>
      <c r="C578" s="237" t="s">
        <v>12</v>
      </c>
      <c r="D578" s="240" t="s">
        <v>135</v>
      </c>
      <c r="E578" s="244"/>
      <c r="F578" s="244"/>
      <c r="G578" s="244"/>
      <c r="H578" s="243">
        <f>(H579+H580+H581+H582+H583)/5</f>
        <v>100</v>
      </c>
      <c r="I578" s="243">
        <f>H578</f>
        <v>100</v>
      </c>
      <c r="J578" s="244" t="s">
        <v>12</v>
      </c>
      <c r="K578" s="240" t="s">
        <v>135</v>
      </c>
      <c r="L578" s="245"/>
      <c r="M578" s="245"/>
      <c r="N578" s="245"/>
      <c r="O578" s="243">
        <f>O579</f>
        <v>100.41152263374487</v>
      </c>
      <c r="P578" s="270">
        <f>O578</f>
        <v>100.41152263374487</v>
      </c>
      <c r="Q578" s="247">
        <f>(I578+P578)/2</f>
        <v>100.20576131687244</v>
      </c>
      <c r="R578" s="242"/>
      <c r="S578" s="265"/>
    </row>
    <row r="579" spans="1:20" ht="55.5" customHeight="1" x14ac:dyDescent="0.35">
      <c r="A579" s="440"/>
      <c r="B579" s="443"/>
      <c r="C579" s="242" t="s">
        <v>7</v>
      </c>
      <c r="D579" s="238" t="s">
        <v>136</v>
      </c>
      <c r="E579" s="245" t="s">
        <v>27</v>
      </c>
      <c r="F579" s="245">
        <v>100</v>
      </c>
      <c r="G579" s="245">
        <v>100</v>
      </c>
      <c r="H579" s="248">
        <f>(G579/F579)*100</f>
        <v>100</v>
      </c>
      <c r="I579" s="245"/>
      <c r="J579" s="245" t="s">
        <v>7</v>
      </c>
      <c r="K579" s="249" t="s">
        <v>93</v>
      </c>
      <c r="L579" s="245" t="s">
        <v>40</v>
      </c>
      <c r="M579" s="245">
        <v>243</v>
      </c>
      <c r="N579" s="245">
        <v>244</v>
      </c>
      <c r="O579" s="248">
        <f>(N579/M579)*100</f>
        <v>100.41152263374487</v>
      </c>
      <c r="P579" s="270"/>
      <c r="Q579" s="247"/>
      <c r="R579" s="250"/>
      <c r="S579" s="265"/>
    </row>
    <row r="580" spans="1:20" x14ac:dyDescent="0.35">
      <c r="A580" s="440"/>
      <c r="B580" s="443"/>
      <c r="C580" s="242" t="s">
        <v>8</v>
      </c>
      <c r="D580" s="238" t="s">
        <v>137</v>
      </c>
      <c r="E580" s="245" t="s">
        <v>27</v>
      </c>
      <c r="F580" s="245">
        <v>100</v>
      </c>
      <c r="G580" s="245">
        <v>100</v>
      </c>
      <c r="H580" s="248">
        <f t="shared" ref="H580:H600" si="105">(G580/F580)*100</f>
        <v>100</v>
      </c>
      <c r="I580" s="245"/>
      <c r="J580" s="245"/>
      <c r="K580" s="271"/>
      <c r="L580" s="245"/>
      <c r="M580" s="251"/>
      <c r="N580" s="251"/>
      <c r="O580" s="248"/>
      <c r="P580" s="270"/>
      <c r="Q580" s="247"/>
      <c r="R580" s="250"/>
      <c r="S580" s="265"/>
    </row>
    <row r="581" spans="1:20" ht="43.5" customHeight="1" x14ac:dyDescent="0.35">
      <c r="A581" s="440"/>
      <c r="B581" s="443"/>
      <c r="C581" s="242" t="s">
        <v>9</v>
      </c>
      <c r="D581" s="238" t="s">
        <v>138</v>
      </c>
      <c r="E581" s="245" t="s">
        <v>27</v>
      </c>
      <c r="F581" s="245">
        <v>100</v>
      </c>
      <c r="G581" s="245">
        <v>100</v>
      </c>
      <c r="H581" s="248">
        <f t="shared" si="105"/>
        <v>100</v>
      </c>
      <c r="I581" s="245"/>
      <c r="J581" s="252"/>
      <c r="K581" s="249"/>
      <c r="L581" s="245"/>
      <c r="M581" s="253"/>
      <c r="N581" s="253"/>
      <c r="O581" s="248"/>
      <c r="P581" s="270"/>
      <c r="Q581" s="247"/>
      <c r="R581" s="250"/>
      <c r="S581" s="265"/>
    </row>
    <row r="582" spans="1:20" ht="55.5" customHeight="1" x14ac:dyDescent="0.35">
      <c r="A582" s="440"/>
      <c r="B582" s="443"/>
      <c r="C582" s="242" t="s">
        <v>10</v>
      </c>
      <c r="D582" s="238" t="s">
        <v>92</v>
      </c>
      <c r="E582" s="245" t="s">
        <v>27</v>
      </c>
      <c r="F582" s="245">
        <v>90</v>
      </c>
      <c r="G582" s="245">
        <v>100</v>
      </c>
      <c r="H582" s="248">
        <v>100</v>
      </c>
      <c r="I582" s="245"/>
      <c r="J582" s="252"/>
      <c r="K582" s="249"/>
      <c r="L582" s="245"/>
      <c r="M582" s="253"/>
      <c r="N582" s="253"/>
      <c r="O582" s="248"/>
      <c r="P582" s="270"/>
      <c r="Q582" s="247"/>
      <c r="R582" s="250"/>
      <c r="S582" s="265"/>
    </row>
    <row r="583" spans="1:20" ht="107.25" customHeight="1" x14ac:dyDescent="0.35">
      <c r="A583" s="440"/>
      <c r="B583" s="443"/>
      <c r="C583" s="242" t="s">
        <v>37</v>
      </c>
      <c r="D583" s="238" t="s">
        <v>139</v>
      </c>
      <c r="E583" s="245" t="s">
        <v>27</v>
      </c>
      <c r="F583" s="245">
        <v>100</v>
      </c>
      <c r="G583" s="245">
        <v>100</v>
      </c>
      <c r="H583" s="248">
        <f t="shared" si="105"/>
        <v>100</v>
      </c>
      <c r="I583" s="245"/>
      <c r="J583" s="252"/>
      <c r="K583" s="249"/>
      <c r="L583" s="245"/>
      <c r="M583" s="253"/>
      <c r="N583" s="253"/>
      <c r="O583" s="248"/>
      <c r="P583" s="270"/>
      <c r="Q583" s="247"/>
      <c r="R583" s="250"/>
      <c r="S583" s="265"/>
    </row>
    <row r="584" spans="1:20" ht="55.5" customHeight="1" x14ac:dyDescent="0.35">
      <c r="A584" s="440"/>
      <c r="B584" s="443"/>
      <c r="C584" s="237" t="s">
        <v>13</v>
      </c>
      <c r="D584" s="240" t="s">
        <v>140</v>
      </c>
      <c r="E584" s="245"/>
      <c r="F584" s="245"/>
      <c r="G584" s="245"/>
      <c r="H584" s="243">
        <f>(H585+H586+H587+H588+H589)/5</f>
        <v>100</v>
      </c>
      <c r="I584" s="243">
        <f>H584</f>
        <v>100</v>
      </c>
      <c r="J584" s="237" t="s">
        <v>13</v>
      </c>
      <c r="K584" s="240" t="s">
        <v>140</v>
      </c>
      <c r="L584" s="245"/>
      <c r="M584" s="253"/>
      <c r="N584" s="253"/>
      <c r="O584" s="243">
        <f>O585</f>
        <v>98.312236286919827</v>
      </c>
      <c r="P584" s="270">
        <f>O584</f>
        <v>98.312236286919827</v>
      </c>
      <c r="Q584" s="247">
        <f>(I584+P584)/2</f>
        <v>99.156118143459906</v>
      </c>
      <c r="R584" s="242"/>
      <c r="S584" s="265"/>
    </row>
    <row r="585" spans="1:20" ht="36" customHeight="1" x14ac:dyDescent="0.35">
      <c r="A585" s="440"/>
      <c r="B585" s="443"/>
      <c r="C585" s="242" t="s">
        <v>14</v>
      </c>
      <c r="D585" s="238" t="s">
        <v>141</v>
      </c>
      <c r="E585" s="245" t="s">
        <v>27</v>
      </c>
      <c r="F585" s="245">
        <v>100</v>
      </c>
      <c r="G585" s="245">
        <v>100</v>
      </c>
      <c r="H585" s="248">
        <f t="shared" si="105"/>
        <v>100</v>
      </c>
      <c r="I585" s="245"/>
      <c r="J585" s="252" t="s">
        <v>14</v>
      </c>
      <c r="K585" s="249" t="s">
        <v>93</v>
      </c>
      <c r="L585" s="245" t="s">
        <v>40</v>
      </c>
      <c r="M585" s="245">
        <v>237</v>
      </c>
      <c r="N585" s="245">
        <v>233</v>
      </c>
      <c r="O585" s="248">
        <f>(N585/M585)*100</f>
        <v>98.312236286919827</v>
      </c>
      <c r="P585" s="242"/>
      <c r="Q585" s="247"/>
      <c r="R585" s="250"/>
      <c r="S585" s="265"/>
    </row>
    <row r="586" spans="1:20" ht="36.75" customHeight="1" x14ac:dyDescent="0.35">
      <c r="A586" s="440"/>
      <c r="B586" s="443"/>
      <c r="C586" s="242" t="s">
        <v>15</v>
      </c>
      <c r="D586" s="238" t="s">
        <v>142</v>
      </c>
      <c r="E586" s="245" t="s">
        <v>27</v>
      </c>
      <c r="F586" s="245">
        <v>100</v>
      </c>
      <c r="G586" s="245">
        <v>100</v>
      </c>
      <c r="H586" s="248">
        <f t="shared" si="105"/>
        <v>100</v>
      </c>
      <c r="I586" s="245"/>
      <c r="J586" s="252"/>
      <c r="K586" s="249"/>
      <c r="L586" s="245"/>
      <c r="M586" s="253"/>
      <c r="N586" s="253"/>
      <c r="O586" s="248"/>
      <c r="P586" s="270"/>
      <c r="Q586" s="247"/>
      <c r="R586" s="250"/>
      <c r="S586" s="265"/>
    </row>
    <row r="587" spans="1:20" ht="36" customHeight="1" x14ac:dyDescent="0.35">
      <c r="A587" s="440"/>
      <c r="B587" s="443"/>
      <c r="C587" s="242" t="s">
        <v>41</v>
      </c>
      <c r="D587" s="238" t="s">
        <v>138</v>
      </c>
      <c r="E587" s="245" t="s">
        <v>27</v>
      </c>
      <c r="F587" s="245">
        <v>100</v>
      </c>
      <c r="G587" s="245">
        <v>100</v>
      </c>
      <c r="H587" s="248">
        <f t="shared" si="105"/>
        <v>100</v>
      </c>
      <c r="I587" s="245"/>
      <c r="J587" s="252"/>
      <c r="K587" s="249"/>
      <c r="L587" s="245"/>
      <c r="M587" s="253"/>
      <c r="N587" s="253"/>
      <c r="O587" s="248"/>
      <c r="P587" s="270"/>
      <c r="Q587" s="247"/>
      <c r="R587" s="250"/>
      <c r="S587" s="265"/>
    </row>
    <row r="588" spans="1:20" ht="69.75" x14ac:dyDescent="0.35">
      <c r="A588" s="440"/>
      <c r="B588" s="443"/>
      <c r="C588" s="242" t="s">
        <v>47</v>
      </c>
      <c r="D588" s="238" t="s">
        <v>92</v>
      </c>
      <c r="E588" s="245" t="s">
        <v>27</v>
      </c>
      <c r="F588" s="245">
        <v>90</v>
      </c>
      <c r="G588" s="245">
        <v>100</v>
      </c>
      <c r="H588" s="248">
        <v>100</v>
      </c>
      <c r="I588" s="245"/>
      <c r="J588" s="252"/>
      <c r="K588" s="249"/>
      <c r="L588" s="245"/>
      <c r="M588" s="253"/>
      <c r="N588" s="253"/>
      <c r="O588" s="248"/>
      <c r="P588" s="270"/>
      <c r="Q588" s="247"/>
      <c r="R588" s="250"/>
      <c r="S588" s="265"/>
    </row>
    <row r="589" spans="1:20" ht="116.25" x14ac:dyDescent="0.35">
      <c r="A589" s="440"/>
      <c r="B589" s="443"/>
      <c r="C589" s="242" t="s">
        <v>69</v>
      </c>
      <c r="D589" s="238" t="s">
        <v>139</v>
      </c>
      <c r="E589" s="245" t="s">
        <v>27</v>
      </c>
      <c r="F589" s="245">
        <v>100</v>
      </c>
      <c r="G589" s="245">
        <v>100</v>
      </c>
      <c r="H589" s="248">
        <f t="shared" si="105"/>
        <v>100</v>
      </c>
      <c r="I589" s="245"/>
      <c r="J589" s="252"/>
      <c r="K589" s="249"/>
      <c r="L589" s="245"/>
      <c r="M589" s="253"/>
      <c r="N589" s="253"/>
      <c r="O589" s="248"/>
      <c r="P589" s="270"/>
      <c r="Q589" s="247"/>
      <c r="R589" s="250"/>
      <c r="S589" s="265"/>
    </row>
    <row r="590" spans="1:20" ht="54" customHeight="1" x14ac:dyDescent="0.35">
      <c r="A590" s="440"/>
      <c r="B590" s="443"/>
      <c r="C590" s="237" t="s">
        <v>30</v>
      </c>
      <c r="D590" s="240" t="s">
        <v>143</v>
      </c>
      <c r="E590" s="245"/>
      <c r="F590" s="245"/>
      <c r="G590" s="245"/>
      <c r="H590" s="243">
        <f>(H591+H592+H593+H594+H595)/5</f>
        <v>100</v>
      </c>
      <c r="I590" s="243">
        <f>H590</f>
        <v>100</v>
      </c>
      <c r="J590" s="237" t="s">
        <v>30</v>
      </c>
      <c r="K590" s="240" t="str">
        <f>D590</f>
        <v>Реализация основных общеобразовательных программ среднего общего образования</v>
      </c>
      <c r="L590" s="245"/>
      <c r="M590" s="253"/>
      <c r="N590" s="253"/>
      <c r="O590" s="243">
        <f>O591</f>
        <v>101.92307692307692</v>
      </c>
      <c r="P590" s="270">
        <f>O590</f>
        <v>101.92307692307692</v>
      </c>
      <c r="Q590" s="247">
        <f>(I590+P590)/2</f>
        <v>100.96153846153845</v>
      </c>
      <c r="R590" s="242"/>
      <c r="S590" s="265"/>
    </row>
    <row r="591" spans="1:20" ht="53.25" customHeight="1" x14ac:dyDescent="0.35">
      <c r="A591" s="440"/>
      <c r="B591" s="443"/>
      <c r="C591" s="242" t="s">
        <v>31</v>
      </c>
      <c r="D591" s="238" t="s">
        <v>144</v>
      </c>
      <c r="E591" s="245" t="s">
        <v>27</v>
      </c>
      <c r="F591" s="245">
        <v>100</v>
      </c>
      <c r="G591" s="245">
        <v>100</v>
      </c>
      <c r="H591" s="248">
        <f t="shared" si="105"/>
        <v>100</v>
      </c>
      <c r="I591" s="245"/>
      <c r="J591" s="252" t="s">
        <v>31</v>
      </c>
      <c r="K591" s="249" t="s">
        <v>93</v>
      </c>
      <c r="L591" s="245" t="s">
        <v>40</v>
      </c>
      <c r="M591" s="245">
        <v>52</v>
      </c>
      <c r="N591" s="245">
        <v>53</v>
      </c>
      <c r="O591" s="248">
        <f>(N591/M591)*100</f>
        <v>101.92307692307692</v>
      </c>
      <c r="P591" s="242"/>
      <c r="Q591" s="247"/>
      <c r="R591" s="250"/>
      <c r="S591" s="266"/>
    </row>
    <row r="592" spans="1:20" x14ac:dyDescent="0.35">
      <c r="A592" s="440"/>
      <c r="B592" s="443"/>
      <c r="C592" s="242" t="s">
        <v>32</v>
      </c>
      <c r="D592" s="238" t="s">
        <v>145</v>
      </c>
      <c r="E592" s="245" t="s">
        <v>27</v>
      </c>
      <c r="F592" s="245">
        <v>100</v>
      </c>
      <c r="G592" s="245">
        <v>100</v>
      </c>
      <c r="H592" s="248">
        <f t="shared" si="105"/>
        <v>100</v>
      </c>
      <c r="I592" s="245"/>
      <c r="J592" s="252"/>
      <c r="K592" s="249"/>
      <c r="L592" s="245"/>
      <c r="M592" s="253"/>
      <c r="N592" s="253"/>
      <c r="O592" s="248"/>
      <c r="P592" s="270"/>
      <c r="Q592" s="247"/>
      <c r="R592" s="250"/>
      <c r="S592" s="265"/>
    </row>
    <row r="593" spans="1:20" ht="37.5" customHeight="1" x14ac:dyDescent="0.35">
      <c r="A593" s="440"/>
      <c r="B593" s="443"/>
      <c r="C593" s="242" t="s">
        <v>54</v>
      </c>
      <c r="D593" s="238" t="s">
        <v>138</v>
      </c>
      <c r="E593" s="245" t="s">
        <v>27</v>
      </c>
      <c r="F593" s="245">
        <v>100</v>
      </c>
      <c r="G593" s="245">
        <v>100</v>
      </c>
      <c r="H593" s="248">
        <f t="shared" si="105"/>
        <v>100</v>
      </c>
      <c r="I593" s="245"/>
      <c r="J593" s="252"/>
      <c r="K593" s="249"/>
      <c r="L593" s="245"/>
      <c r="M593" s="253"/>
      <c r="N593" s="253"/>
      <c r="O593" s="248"/>
      <c r="P593" s="270"/>
      <c r="Q593" s="247"/>
      <c r="R593" s="250"/>
      <c r="S593" s="265"/>
    </row>
    <row r="594" spans="1:20" ht="69.75" x14ac:dyDescent="0.35">
      <c r="A594" s="440"/>
      <c r="B594" s="443"/>
      <c r="C594" s="242" t="s">
        <v>55</v>
      </c>
      <c r="D594" s="238" t="s">
        <v>92</v>
      </c>
      <c r="E594" s="245" t="s">
        <v>27</v>
      </c>
      <c r="F594" s="245">
        <v>90</v>
      </c>
      <c r="G594" s="245">
        <v>100</v>
      </c>
      <c r="H594" s="248">
        <v>100</v>
      </c>
      <c r="I594" s="245"/>
      <c r="J594" s="252"/>
      <c r="K594" s="249"/>
      <c r="L594" s="245"/>
      <c r="M594" s="253"/>
      <c r="N594" s="253"/>
      <c r="O594" s="248"/>
      <c r="P594" s="270"/>
      <c r="Q594" s="247"/>
      <c r="R594" s="250"/>
      <c r="S594" s="265"/>
    </row>
    <row r="595" spans="1:20" ht="108.75" customHeight="1" x14ac:dyDescent="0.35">
      <c r="A595" s="440"/>
      <c r="B595" s="443"/>
      <c r="C595" s="242" t="s">
        <v>146</v>
      </c>
      <c r="D595" s="238" t="s">
        <v>139</v>
      </c>
      <c r="E595" s="245" t="s">
        <v>27</v>
      </c>
      <c r="F595" s="245">
        <v>100</v>
      </c>
      <c r="G595" s="245">
        <v>100</v>
      </c>
      <c r="H595" s="248">
        <f t="shared" si="105"/>
        <v>100</v>
      </c>
      <c r="I595" s="245"/>
      <c r="J595" s="252"/>
      <c r="K595" s="249"/>
      <c r="L595" s="245"/>
      <c r="M595" s="253"/>
      <c r="N595" s="253"/>
      <c r="O595" s="248"/>
      <c r="P595" s="270"/>
      <c r="Q595" s="247"/>
      <c r="R595" s="250"/>
      <c r="S595" s="265"/>
    </row>
    <row r="596" spans="1:20" x14ac:dyDescent="0.35">
      <c r="A596" s="440"/>
      <c r="B596" s="443"/>
      <c r="C596" s="237" t="s">
        <v>44</v>
      </c>
      <c r="D596" s="240" t="s">
        <v>94</v>
      </c>
      <c r="E596" s="245"/>
      <c r="F596" s="245"/>
      <c r="G596" s="245"/>
      <c r="H596" s="243">
        <f>(H597+H598)/2</f>
        <v>100</v>
      </c>
      <c r="I596" s="243">
        <f>H596</f>
        <v>100</v>
      </c>
      <c r="J596" s="237" t="s">
        <v>44</v>
      </c>
      <c r="K596" s="240" t="s">
        <v>94</v>
      </c>
      <c r="L596" s="245"/>
      <c r="M596" s="253"/>
      <c r="N596" s="253"/>
      <c r="O596" s="243">
        <f>O597</f>
        <v>100</v>
      </c>
      <c r="P596" s="270">
        <f>O596</f>
        <v>100</v>
      </c>
      <c r="Q596" s="247">
        <f>(I596+P596)/2</f>
        <v>100</v>
      </c>
      <c r="R596" s="242"/>
      <c r="S596" s="265"/>
    </row>
    <row r="597" spans="1:20" ht="42.75" customHeight="1" x14ac:dyDescent="0.35">
      <c r="A597" s="440"/>
      <c r="B597" s="443"/>
      <c r="C597" s="242" t="s">
        <v>45</v>
      </c>
      <c r="D597" s="238" t="s">
        <v>147</v>
      </c>
      <c r="E597" s="245" t="s">
        <v>27</v>
      </c>
      <c r="F597" s="245">
        <v>100</v>
      </c>
      <c r="G597" s="245">
        <v>100</v>
      </c>
      <c r="H597" s="248">
        <f t="shared" si="105"/>
        <v>100</v>
      </c>
      <c r="I597" s="245"/>
      <c r="J597" s="252" t="s">
        <v>45</v>
      </c>
      <c r="K597" s="249" t="s">
        <v>93</v>
      </c>
      <c r="L597" s="245" t="s">
        <v>40</v>
      </c>
      <c r="M597" s="245">
        <v>40</v>
      </c>
      <c r="N597" s="245">
        <v>40</v>
      </c>
      <c r="O597" s="248">
        <f>(N597/M597)*100</f>
        <v>100</v>
      </c>
      <c r="P597" s="270"/>
      <c r="Q597" s="247"/>
      <c r="R597" s="250"/>
      <c r="S597" s="265"/>
    </row>
    <row r="598" spans="1:20" ht="80.25" customHeight="1" x14ac:dyDescent="0.35">
      <c r="A598" s="440"/>
      <c r="B598" s="443"/>
      <c r="C598" s="242" t="s">
        <v>148</v>
      </c>
      <c r="D598" s="238" t="s">
        <v>149</v>
      </c>
      <c r="E598" s="245" t="s">
        <v>27</v>
      </c>
      <c r="F598" s="245">
        <v>90</v>
      </c>
      <c r="G598" s="245">
        <v>90</v>
      </c>
      <c r="H598" s="248">
        <f t="shared" si="105"/>
        <v>100</v>
      </c>
      <c r="I598" s="245"/>
      <c r="J598" s="252"/>
      <c r="K598" s="249"/>
      <c r="L598" s="245"/>
      <c r="M598" s="253"/>
      <c r="N598" s="253"/>
      <c r="O598" s="248"/>
      <c r="P598" s="270"/>
      <c r="Q598" s="247"/>
      <c r="R598" s="250"/>
      <c r="S598" s="265"/>
    </row>
    <row r="599" spans="1:20" ht="84.75" customHeight="1" x14ac:dyDescent="0.35">
      <c r="A599" s="440"/>
      <c r="B599" s="443"/>
      <c r="C599" s="237" t="s">
        <v>175</v>
      </c>
      <c r="D599" s="240" t="s">
        <v>233</v>
      </c>
      <c r="E599" s="245"/>
      <c r="F599" s="245"/>
      <c r="G599" s="245"/>
      <c r="H599" s="243">
        <v>100</v>
      </c>
      <c r="I599" s="243">
        <f>H599</f>
        <v>100</v>
      </c>
      <c r="J599" s="237" t="s">
        <v>175</v>
      </c>
      <c r="K599" s="240" t="str">
        <f>D599</f>
        <v>Реализация дополнительных общеразвивающих программ</v>
      </c>
      <c r="L599" s="245"/>
      <c r="M599" s="253"/>
      <c r="N599" s="253"/>
      <c r="O599" s="243">
        <f>O600</f>
        <v>100</v>
      </c>
      <c r="P599" s="270">
        <f>O599</f>
        <v>100</v>
      </c>
      <c r="Q599" s="247">
        <f>(I599+P599)/2</f>
        <v>100</v>
      </c>
      <c r="R599" s="242"/>
      <c r="S599" s="265"/>
    </row>
    <row r="600" spans="1:20" ht="49.5" customHeight="1" x14ac:dyDescent="0.35">
      <c r="A600" s="440"/>
      <c r="B600" s="443"/>
      <c r="C600" s="242" t="s">
        <v>176</v>
      </c>
      <c r="D600" s="238" t="s">
        <v>149</v>
      </c>
      <c r="E600" s="245" t="s">
        <v>27</v>
      </c>
      <c r="F600" s="245">
        <v>90</v>
      </c>
      <c r="G600" s="245">
        <v>90</v>
      </c>
      <c r="H600" s="248">
        <f t="shared" si="105"/>
        <v>100</v>
      </c>
      <c r="I600" s="245"/>
      <c r="J600" s="252" t="s">
        <v>176</v>
      </c>
      <c r="K600" s="249" t="s">
        <v>224</v>
      </c>
      <c r="L600" s="245" t="s">
        <v>427</v>
      </c>
      <c r="M600" s="245">
        <v>44064</v>
      </c>
      <c r="N600" s="245">
        <v>44064</v>
      </c>
      <c r="O600" s="248">
        <f>(N600/M600)*100</f>
        <v>100</v>
      </c>
      <c r="P600" s="270"/>
      <c r="Q600" s="247"/>
      <c r="R600" s="250"/>
      <c r="S600" s="265"/>
    </row>
    <row r="601" spans="1:20" s="264" customFormat="1" ht="41.25" customHeight="1" x14ac:dyDescent="0.35">
      <c r="A601" s="441"/>
      <c r="B601" s="444"/>
      <c r="C601" s="257"/>
      <c r="D601" s="258" t="s">
        <v>6</v>
      </c>
      <c r="E601" s="257"/>
      <c r="F601" s="259"/>
      <c r="G601" s="259"/>
      <c r="H601" s="260">
        <f>(H599+H596+H590+H584+H578)/5</f>
        <v>100</v>
      </c>
      <c r="I601" s="260">
        <f>H601</f>
        <v>100</v>
      </c>
      <c r="J601" s="261"/>
      <c r="K601" s="258" t="s">
        <v>6</v>
      </c>
      <c r="L601" s="259"/>
      <c r="M601" s="262"/>
      <c r="N601" s="262"/>
      <c r="O601" s="260">
        <f>(O599+O596+O590+O584+O578)/5</f>
        <v>100.12936716874832</v>
      </c>
      <c r="P601" s="260">
        <f>(P599+P596+P590+P584+P578)/5</f>
        <v>100.12936716874832</v>
      </c>
      <c r="Q601" s="260">
        <f>(Q599+Q596+Q590+Q584+Q578)/5</f>
        <v>100.06468358437417</v>
      </c>
      <c r="R601" s="257" t="s">
        <v>490</v>
      </c>
      <c r="S601" s="265"/>
      <c r="T601" s="263"/>
    </row>
    <row r="602" spans="1:20" ht="66" customHeight="1" x14ac:dyDescent="0.35">
      <c r="A602" s="439">
        <v>48</v>
      </c>
      <c r="B602" s="442" t="s">
        <v>159</v>
      </c>
      <c r="C602" s="237" t="s">
        <v>12</v>
      </c>
      <c r="D602" s="240" t="s">
        <v>135</v>
      </c>
      <c r="E602" s="244"/>
      <c r="F602" s="244"/>
      <c r="G602" s="244"/>
      <c r="H602" s="243">
        <f>(H603+H604+H605+H606+H607)/5</f>
        <v>100</v>
      </c>
      <c r="I602" s="243">
        <f>H602</f>
        <v>100</v>
      </c>
      <c r="J602" s="244" t="s">
        <v>12</v>
      </c>
      <c r="K602" s="240" t="s">
        <v>135</v>
      </c>
      <c r="L602" s="245"/>
      <c r="M602" s="245"/>
      <c r="N602" s="245"/>
      <c r="O602" s="243">
        <f>O603</f>
        <v>100</v>
      </c>
      <c r="P602" s="270">
        <f>O602</f>
        <v>100</v>
      </c>
      <c r="Q602" s="247">
        <f>(I602+P602)/2</f>
        <v>100</v>
      </c>
      <c r="R602" s="242"/>
      <c r="S602" s="265"/>
    </row>
    <row r="603" spans="1:20" ht="57.75" customHeight="1" x14ac:dyDescent="0.35">
      <c r="A603" s="440"/>
      <c r="B603" s="443"/>
      <c r="C603" s="242" t="s">
        <v>7</v>
      </c>
      <c r="D603" s="238" t="s">
        <v>136</v>
      </c>
      <c r="E603" s="245" t="s">
        <v>27</v>
      </c>
      <c r="F603" s="245">
        <v>100</v>
      </c>
      <c r="G603" s="245">
        <v>100</v>
      </c>
      <c r="H603" s="248">
        <f t="shared" ref="H603:H624" si="106">(G603/F603)*100</f>
        <v>100</v>
      </c>
      <c r="I603" s="245"/>
      <c r="J603" s="245" t="s">
        <v>7</v>
      </c>
      <c r="K603" s="249" t="s">
        <v>93</v>
      </c>
      <c r="L603" s="245" t="s">
        <v>40</v>
      </c>
      <c r="M603" s="245">
        <v>220</v>
      </c>
      <c r="N603" s="245">
        <v>220</v>
      </c>
      <c r="O603" s="248">
        <f>(N603/M603)*100</f>
        <v>100</v>
      </c>
      <c r="P603" s="270"/>
      <c r="Q603" s="247"/>
      <c r="R603" s="250"/>
      <c r="S603" s="265"/>
    </row>
    <row r="604" spans="1:20" ht="45" customHeight="1" x14ac:dyDescent="0.35">
      <c r="A604" s="440"/>
      <c r="B604" s="443"/>
      <c r="C604" s="242" t="s">
        <v>8</v>
      </c>
      <c r="D604" s="238" t="s">
        <v>137</v>
      </c>
      <c r="E604" s="245" t="s">
        <v>27</v>
      </c>
      <c r="F604" s="245">
        <v>100</v>
      </c>
      <c r="G604" s="245">
        <v>100</v>
      </c>
      <c r="H604" s="248">
        <f t="shared" si="106"/>
        <v>100</v>
      </c>
      <c r="I604" s="245"/>
      <c r="J604" s="245"/>
      <c r="K604" s="271"/>
      <c r="L604" s="245"/>
      <c r="M604" s="251"/>
      <c r="N604" s="251"/>
      <c r="O604" s="248"/>
      <c r="P604" s="270"/>
      <c r="Q604" s="247"/>
      <c r="R604" s="250"/>
      <c r="S604" s="265"/>
    </row>
    <row r="605" spans="1:20" ht="43.5" customHeight="1" x14ac:dyDescent="0.35">
      <c r="A605" s="440"/>
      <c r="B605" s="443"/>
      <c r="C605" s="242" t="s">
        <v>9</v>
      </c>
      <c r="D605" s="238" t="s">
        <v>138</v>
      </c>
      <c r="E605" s="245" t="s">
        <v>27</v>
      </c>
      <c r="F605" s="245">
        <v>100</v>
      </c>
      <c r="G605" s="245">
        <v>100</v>
      </c>
      <c r="H605" s="248">
        <f t="shared" si="106"/>
        <v>100</v>
      </c>
      <c r="I605" s="245"/>
      <c r="J605" s="252"/>
      <c r="K605" s="249"/>
      <c r="L605" s="245"/>
      <c r="M605" s="253"/>
      <c r="N605" s="253"/>
      <c r="O605" s="248"/>
      <c r="P605" s="270"/>
      <c r="Q605" s="247"/>
      <c r="R605" s="250"/>
      <c r="S605" s="265"/>
    </row>
    <row r="606" spans="1:20" ht="59.25" customHeight="1" x14ac:dyDescent="0.35">
      <c r="A606" s="440"/>
      <c r="B606" s="443"/>
      <c r="C606" s="242" t="s">
        <v>10</v>
      </c>
      <c r="D606" s="238" t="s">
        <v>92</v>
      </c>
      <c r="E606" s="245" t="s">
        <v>27</v>
      </c>
      <c r="F606" s="245">
        <v>90</v>
      </c>
      <c r="G606" s="245">
        <v>100</v>
      </c>
      <c r="H606" s="248">
        <v>100</v>
      </c>
      <c r="I606" s="245"/>
      <c r="J606" s="252"/>
      <c r="K606" s="249"/>
      <c r="L606" s="245"/>
      <c r="M606" s="253"/>
      <c r="N606" s="253"/>
      <c r="O606" s="248"/>
      <c r="P606" s="270"/>
      <c r="Q606" s="247"/>
      <c r="R606" s="250"/>
      <c r="S606" s="265"/>
    </row>
    <row r="607" spans="1:20" ht="120.75" customHeight="1" x14ac:dyDescent="0.35">
      <c r="A607" s="440"/>
      <c r="B607" s="443"/>
      <c r="C607" s="242" t="s">
        <v>37</v>
      </c>
      <c r="D607" s="238" t="s">
        <v>139</v>
      </c>
      <c r="E607" s="245" t="s">
        <v>27</v>
      </c>
      <c r="F607" s="245">
        <v>100</v>
      </c>
      <c r="G607" s="245">
        <v>100</v>
      </c>
      <c r="H607" s="248">
        <f t="shared" si="106"/>
        <v>100</v>
      </c>
      <c r="I607" s="245"/>
      <c r="J607" s="252"/>
      <c r="K607" s="249"/>
      <c r="L607" s="245"/>
      <c r="M607" s="253"/>
      <c r="N607" s="253"/>
      <c r="O607" s="248"/>
      <c r="P607" s="270"/>
      <c r="Q607" s="247"/>
      <c r="R607" s="250"/>
      <c r="S607" s="265"/>
    </row>
    <row r="608" spans="1:20" ht="66" customHeight="1" x14ac:dyDescent="0.35">
      <c r="A608" s="440"/>
      <c r="B608" s="443"/>
      <c r="C608" s="237" t="s">
        <v>13</v>
      </c>
      <c r="D608" s="240" t="s">
        <v>140</v>
      </c>
      <c r="E608" s="245"/>
      <c r="F608" s="245"/>
      <c r="G608" s="245"/>
      <c r="H608" s="243">
        <f>(H609+H610+H611+H612+H613)/5</f>
        <v>100</v>
      </c>
      <c r="I608" s="243">
        <f>H608</f>
        <v>100</v>
      </c>
      <c r="J608" s="237" t="s">
        <v>13</v>
      </c>
      <c r="K608" s="240" t="s">
        <v>140</v>
      </c>
      <c r="L608" s="245"/>
      <c r="M608" s="253"/>
      <c r="N608" s="253"/>
      <c r="O608" s="243">
        <f>O609</f>
        <v>100</v>
      </c>
      <c r="P608" s="270">
        <f>O608</f>
        <v>100</v>
      </c>
      <c r="Q608" s="247">
        <f>(I608+P608)/2</f>
        <v>100</v>
      </c>
      <c r="R608" s="242"/>
      <c r="S608" s="265"/>
    </row>
    <row r="609" spans="1:19" ht="57.75" customHeight="1" x14ac:dyDescent="0.35">
      <c r="A609" s="440"/>
      <c r="B609" s="443"/>
      <c r="C609" s="242" t="s">
        <v>14</v>
      </c>
      <c r="D609" s="238" t="s">
        <v>141</v>
      </c>
      <c r="E609" s="245" t="s">
        <v>27</v>
      </c>
      <c r="F609" s="245">
        <v>100</v>
      </c>
      <c r="G609" s="245">
        <v>100</v>
      </c>
      <c r="H609" s="248">
        <f t="shared" si="106"/>
        <v>100</v>
      </c>
      <c r="I609" s="245"/>
      <c r="J609" s="252" t="s">
        <v>14</v>
      </c>
      <c r="K609" s="249" t="s">
        <v>93</v>
      </c>
      <c r="L609" s="245" t="s">
        <v>40</v>
      </c>
      <c r="M609" s="245">
        <v>363</v>
      </c>
      <c r="N609" s="245">
        <v>363</v>
      </c>
      <c r="O609" s="248">
        <f>(N609/M609)*100</f>
        <v>100</v>
      </c>
      <c r="P609" s="242"/>
      <c r="Q609" s="247"/>
      <c r="R609" s="250"/>
      <c r="S609" s="265"/>
    </row>
    <row r="610" spans="1:19" x14ac:dyDescent="0.35">
      <c r="A610" s="440"/>
      <c r="B610" s="443"/>
      <c r="C610" s="242" t="s">
        <v>15</v>
      </c>
      <c r="D610" s="238" t="s">
        <v>142</v>
      </c>
      <c r="E610" s="245" t="s">
        <v>27</v>
      </c>
      <c r="F610" s="245">
        <v>100</v>
      </c>
      <c r="G610" s="245">
        <v>100</v>
      </c>
      <c r="H610" s="248">
        <f t="shared" si="106"/>
        <v>100</v>
      </c>
      <c r="I610" s="245"/>
      <c r="J610" s="252"/>
      <c r="K610" s="249"/>
      <c r="L610" s="245"/>
      <c r="M610" s="253"/>
      <c r="N610" s="253"/>
      <c r="O610" s="248"/>
      <c r="P610" s="270"/>
      <c r="Q610" s="247"/>
      <c r="R610" s="250"/>
      <c r="S610" s="265"/>
    </row>
    <row r="611" spans="1:19" ht="45" customHeight="1" x14ac:dyDescent="0.35">
      <c r="A611" s="440"/>
      <c r="B611" s="443"/>
      <c r="C611" s="242" t="s">
        <v>41</v>
      </c>
      <c r="D611" s="238" t="s">
        <v>138</v>
      </c>
      <c r="E611" s="245" t="s">
        <v>27</v>
      </c>
      <c r="F611" s="245">
        <v>100</v>
      </c>
      <c r="G611" s="245">
        <v>100</v>
      </c>
      <c r="H611" s="248">
        <f t="shared" si="106"/>
        <v>100</v>
      </c>
      <c r="I611" s="245"/>
      <c r="J611" s="252"/>
      <c r="K611" s="249"/>
      <c r="L611" s="245"/>
      <c r="M611" s="253"/>
      <c r="N611" s="253"/>
      <c r="O611" s="248"/>
      <c r="P611" s="270"/>
      <c r="Q611" s="247"/>
      <c r="R611" s="250"/>
      <c r="S611" s="265"/>
    </row>
    <row r="612" spans="1:19" ht="57.75" customHeight="1" x14ac:dyDescent="0.35">
      <c r="A612" s="440"/>
      <c r="B612" s="443"/>
      <c r="C612" s="242" t="s">
        <v>47</v>
      </c>
      <c r="D612" s="238" t="s">
        <v>92</v>
      </c>
      <c r="E612" s="245" t="s">
        <v>27</v>
      </c>
      <c r="F612" s="245">
        <v>90</v>
      </c>
      <c r="G612" s="245">
        <v>100</v>
      </c>
      <c r="H612" s="248">
        <v>100</v>
      </c>
      <c r="I612" s="245"/>
      <c r="J612" s="252"/>
      <c r="K612" s="249"/>
      <c r="L612" s="245"/>
      <c r="M612" s="253"/>
      <c r="N612" s="253"/>
      <c r="O612" s="248"/>
      <c r="P612" s="270"/>
      <c r="Q612" s="247"/>
      <c r="R612" s="250"/>
      <c r="S612" s="265"/>
    </row>
    <row r="613" spans="1:19" ht="111" customHeight="1" x14ac:dyDescent="0.35">
      <c r="A613" s="440"/>
      <c r="B613" s="443"/>
      <c r="C613" s="242" t="s">
        <v>69</v>
      </c>
      <c r="D613" s="238" t="s">
        <v>139</v>
      </c>
      <c r="E613" s="245" t="s">
        <v>27</v>
      </c>
      <c r="F613" s="245">
        <v>100</v>
      </c>
      <c r="G613" s="245">
        <v>100</v>
      </c>
      <c r="H613" s="248">
        <f t="shared" si="106"/>
        <v>100</v>
      </c>
      <c r="I613" s="245"/>
      <c r="J613" s="252"/>
      <c r="K613" s="249"/>
      <c r="L613" s="245"/>
      <c r="M613" s="253"/>
      <c r="N613" s="253"/>
      <c r="O613" s="248"/>
      <c r="P613" s="270"/>
      <c r="Q613" s="247"/>
      <c r="R613" s="250"/>
      <c r="S613" s="265"/>
    </row>
    <row r="614" spans="1:19" ht="87.75" customHeight="1" x14ac:dyDescent="0.35">
      <c r="A614" s="440"/>
      <c r="B614" s="443"/>
      <c r="C614" s="237" t="s">
        <v>30</v>
      </c>
      <c r="D614" s="240" t="s">
        <v>143</v>
      </c>
      <c r="E614" s="245"/>
      <c r="F614" s="245"/>
      <c r="G614" s="245"/>
      <c r="H614" s="243">
        <f>(H615+H616+H617+H618+H619)/5</f>
        <v>100</v>
      </c>
      <c r="I614" s="243">
        <f>H614</f>
        <v>100</v>
      </c>
      <c r="J614" s="237" t="s">
        <v>30</v>
      </c>
      <c r="K614" s="240" t="str">
        <f>D614</f>
        <v>Реализация основных общеобразовательных программ среднего общего образования</v>
      </c>
      <c r="L614" s="245"/>
      <c r="M614" s="253"/>
      <c r="N614" s="253"/>
      <c r="O614" s="243">
        <f>O615</f>
        <v>100</v>
      </c>
      <c r="P614" s="270">
        <f>O614</f>
        <v>100</v>
      </c>
      <c r="Q614" s="247">
        <f>(I614+P614)/2</f>
        <v>100</v>
      </c>
      <c r="R614" s="245"/>
      <c r="S614" s="265"/>
    </row>
    <row r="615" spans="1:19" ht="76.5" customHeight="1" x14ac:dyDescent="0.35">
      <c r="A615" s="440"/>
      <c r="B615" s="443"/>
      <c r="C615" s="242" t="s">
        <v>31</v>
      </c>
      <c r="D615" s="238" t="s">
        <v>144</v>
      </c>
      <c r="E615" s="245" t="s">
        <v>27</v>
      </c>
      <c r="F615" s="245">
        <v>100</v>
      </c>
      <c r="G615" s="245">
        <v>100</v>
      </c>
      <c r="H615" s="248">
        <f t="shared" si="106"/>
        <v>100</v>
      </c>
      <c r="I615" s="245"/>
      <c r="J615" s="252" t="s">
        <v>31</v>
      </c>
      <c r="K615" s="249" t="s">
        <v>93</v>
      </c>
      <c r="L615" s="245" t="s">
        <v>40</v>
      </c>
      <c r="M615" s="245">
        <v>94</v>
      </c>
      <c r="N615" s="245">
        <v>94</v>
      </c>
      <c r="O615" s="248">
        <f>(N615/M615)*100</f>
        <v>100</v>
      </c>
      <c r="P615" s="242"/>
      <c r="Q615" s="247"/>
      <c r="R615" s="250"/>
      <c r="S615" s="265"/>
    </row>
    <row r="616" spans="1:19" ht="32.25" customHeight="1" x14ac:dyDescent="0.35">
      <c r="A616" s="440"/>
      <c r="B616" s="443"/>
      <c r="C616" s="242" t="s">
        <v>32</v>
      </c>
      <c r="D616" s="238" t="s">
        <v>145</v>
      </c>
      <c r="E616" s="245" t="s">
        <v>27</v>
      </c>
      <c r="F616" s="245">
        <v>100</v>
      </c>
      <c r="G616" s="245">
        <v>100</v>
      </c>
      <c r="H616" s="248">
        <f t="shared" si="106"/>
        <v>100</v>
      </c>
      <c r="I616" s="245"/>
      <c r="J616" s="252"/>
      <c r="K616" s="249"/>
      <c r="L616" s="245"/>
      <c r="M616" s="253"/>
      <c r="N616" s="253"/>
      <c r="O616" s="248"/>
      <c r="P616" s="270"/>
      <c r="Q616" s="247"/>
      <c r="R616" s="250"/>
      <c r="S616" s="265"/>
    </row>
    <row r="617" spans="1:19" ht="58.5" customHeight="1" x14ac:dyDescent="0.35">
      <c r="A617" s="440"/>
      <c r="B617" s="443"/>
      <c r="C617" s="242" t="s">
        <v>54</v>
      </c>
      <c r="D617" s="238" t="s">
        <v>138</v>
      </c>
      <c r="E617" s="245" t="s">
        <v>27</v>
      </c>
      <c r="F617" s="245">
        <v>100</v>
      </c>
      <c r="G617" s="245">
        <v>100</v>
      </c>
      <c r="H617" s="248">
        <f t="shared" si="106"/>
        <v>100</v>
      </c>
      <c r="I617" s="245"/>
      <c r="J617" s="252"/>
      <c r="K617" s="249"/>
      <c r="L617" s="245"/>
      <c r="M617" s="253"/>
      <c r="N617" s="253"/>
      <c r="O617" s="248"/>
      <c r="P617" s="270"/>
      <c r="Q617" s="247"/>
      <c r="R617" s="250"/>
      <c r="S617" s="265"/>
    </row>
    <row r="618" spans="1:19" ht="69" customHeight="1" x14ac:dyDescent="0.35">
      <c r="A618" s="440"/>
      <c r="B618" s="443"/>
      <c r="C618" s="242" t="s">
        <v>55</v>
      </c>
      <c r="D618" s="238" t="s">
        <v>92</v>
      </c>
      <c r="E618" s="245" t="s">
        <v>27</v>
      </c>
      <c r="F618" s="245">
        <v>90</v>
      </c>
      <c r="G618" s="245">
        <v>100</v>
      </c>
      <c r="H618" s="248">
        <v>100</v>
      </c>
      <c r="I618" s="245"/>
      <c r="J618" s="252"/>
      <c r="K618" s="249"/>
      <c r="L618" s="245"/>
      <c r="M618" s="253"/>
      <c r="N618" s="253"/>
      <c r="O618" s="248"/>
      <c r="P618" s="270"/>
      <c r="Q618" s="247"/>
      <c r="R618" s="250"/>
      <c r="S618" s="265"/>
    </row>
    <row r="619" spans="1:19" ht="124.5" customHeight="1" x14ac:dyDescent="0.35">
      <c r="A619" s="440"/>
      <c r="B619" s="443"/>
      <c r="C619" s="242" t="s">
        <v>146</v>
      </c>
      <c r="D619" s="238" t="s">
        <v>139</v>
      </c>
      <c r="E619" s="245" t="s">
        <v>27</v>
      </c>
      <c r="F619" s="245">
        <v>100</v>
      </c>
      <c r="G619" s="245">
        <v>100</v>
      </c>
      <c r="H619" s="248">
        <f t="shared" si="106"/>
        <v>100</v>
      </c>
      <c r="I619" s="245"/>
      <c r="J619" s="252"/>
      <c r="K619" s="249"/>
      <c r="L619" s="245"/>
      <c r="M619" s="253"/>
      <c r="N619" s="253"/>
      <c r="O619" s="248"/>
      <c r="P619" s="270"/>
      <c r="Q619" s="247"/>
      <c r="R619" s="250"/>
      <c r="S619" s="265"/>
    </row>
    <row r="620" spans="1:19" x14ac:dyDescent="0.35">
      <c r="A620" s="440"/>
      <c r="B620" s="443"/>
      <c r="C620" s="237" t="s">
        <v>44</v>
      </c>
      <c r="D620" s="240" t="s">
        <v>94</v>
      </c>
      <c r="E620" s="245"/>
      <c r="F620" s="245"/>
      <c r="G620" s="245"/>
      <c r="H620" s="243">
        <v>100</v>
      </c>
      <c r="I620" s="243">
        <f>H620</f>
        <v>100</v>
      </c>
      <c r="J620" s="237" t="s">
        <v>44</v>
      </c>
      <c r="K620" s="240" t="s">
        <v>94</v>
      </c>
      <c r="L620" s="245"/>
      <c r="M620" s="253"/>
      <c r="N620" s="253"/>
      <c r="O620" s="243">
        <f>O621</f>
        <v>100</v>
      </c>
      <c r="P620" s="270">
        <f>O620</f>
        <v>100</v>
      </c>
      <c r="Q620" s="247">
        <f>(I620+P620)/2</f>
        <v>100</v>
      </c>
      <c r="R620" s="245"/>
      <c r="S620" s="265"/>
    </row>
    <row r="621" spans="1:19" ht="47.25" customHeight="1" x14ac:dyDescent="0.35">
      <c r="A621" s="440"/>
      <c r="B621" s="443"/>
      <c r="C621" s="242" t="s">
        <v>45</v>
      </c>
      <c r="D621" s="238" t="s">
        <v>147</v>
      </c>
      <c r="E621" s="245" t="s">
        <v>27</v>
      </c>
      <c r="F621" s="245">
        <v>100</v>
      </c>
      <c r="G621" s="245">
        <v>100</v>
      </c>
      <c r="H621" s="248">
        <f t="shared" si="106"/>
        <v>100</v>
      </c>
      <c r="I621" s="245"/>
      <c r="J621" s="252" t="s">
        <v>45</v>
      </c>
      <c r="K621" s="249" t="s">
        <v>93</v>
      </c>
      <c r="L621" s="245" t="s">
        <v>40</v>
      </c>
      <c r="M621" s="245">
        <v>67</v>
      </c>
      <c r="N621" s="245">
        <v>67</v>
      </c>
      <c r="O621" s="248">
        <f>(N621/M621)*100</f>
        <v>100</v>
      </c>
      <c r="P621" s="270"/>
      <c r="Q621" s="247"/>
      <c r="R621" s="250"/>
      <c r="S621" s="265"/>
    </row>
    <row r="622" spans="1:19" ht="84.75" customHeight="1" x14ac:dyDescent="0.35">
      <c r="A622" s="440"/>
      <c r="B622" s="443"/>
      <c r="C622" s="242" t="s">
        <v>148</v>
      </c>
      <c r="D622" s="238" t="s">
        <v>149</v>
      </c>
      <c r="E622" s="245" t="s">
        <v>27</v>
      </c>
      <c r="F622" s="245">
        <v>90</v>
      </c>
      <c r="G622" s="245">
        <v>90</v>
      </c>
      <c r="H622" s="248">
        <f t="shared" si="106"/>
        <v>100</v>
      </c>
      <c r="I622" s="245"/>
      <c r="J622" s="252"/>
      <c r="K622" s="249"/>
      <c r="L622" s="245"/>
      <c r="M622" s="253"/>
      <c r="N622" s="253"/>
      <c r="O622" s="248"/>
      <c r="P622" s="270"/>
      <c r="Q622" s="247"/>
      <c r="R622" s="250"/>
      <c r="S622" s="265"/>
    </row>
    <row r="623" spans="1:19" ht="59.25" customHeight="1" x14ac:dyDescent="0.35">
      <c r="A623" s="440"/>
      <c r="B623" s="443"/>
      <c r="C623" s="237" t="s">
        <v>175</v>
      </c>
      <c r="D623" s="240" t="s">
        <v>233</v>
      </c>
      <c r="E623" s="245"/>
      <c r="F623" s="245"/>
      <c r="G623" s="245"/>
      <c r="H623" s="243">
        <v>100</v>
      </c>
      <c r="I623" s="243">
        <f>H623</f>
        <v>100</v>
      </c>
      <c r="J623" s="237" t="s">
        <v>175</v>
      </c>
      <c r="K623" s="240" t="str">
        <f>D623</f>
        <v>Реализация дополнительных общеразвивающих программ</v>
      </c>
      <c r="L623" s="245"/>
      <c r="M623" s="253"/>
      <c r="N623" s="253"/>
      <c r="O623" s="243">
        <f>O624</f>
        <v>96.810321350762536</v>
      </c>
      <c r="P623" s="270">
        <f>O623</f>
        <v>96.810321350762536</v>
      </c>
      <c r="Q623" s="247">
        <f>(I623+P623)/2</f>
        <v>98.405160675381268</v>
      </c>
      <c r="R623" s="245"/>
      <c r="S623" s="265"/>
    </row>
    <row r="624" spans="1:19" ht="90.75" customHeight="1" x14ac:dyDescent="0.35">
      <c r="A624" s="440"/>
      <c r="B624" s="443"/>
      <c r="C624" s="242" t="s">
        <v>176</v>
      </c>
      <c r="D624" s="238" t="s">
        <v>149</v>
      </c>
      <c r="E624" s="245" t="s">
        <v>27</v>
      </c>
      <c r="F624" s="245">
        <v>90</v>
      </c>
      <c r="G624" s="245">
        <v>90</v>
      </c>
      <c r="H624" s="248">
        <f t="shared" si="106"/>
        <v>100</v>
      </c>
      <c r="I624" s="245"/>
      <c r="J624" s="252" t="s">
        <v>176</v>
      </c>
      <c r="K624" s="249" t="s">
        <v>224</v>
      </c>
      <c r="L624" s="245" t="s">
        <v>427</v>
      </c>
      <c r="M624" s="245">
        <v>58752</v>
      </c>
      <c r="N624" s="245">
        <v>56878</v>
      </c>
      <c r="O624" s="248">
        <f>(N624/M624)*100</f>
        <v>96.810321350762536</v>
      </c>
      <c r="P624" s="270"/>
      <c r="Q624" s="247"/>
      <c r="R624" s="250"/>
      <c r="S624" s="265"/>
    </row>
    <row r="625" spans="1:20" s="264" customFormat="1" ht="40.5" customHeight="1" x14ac:dyDescent="0.35">
      <c r="A625" s="441"/>
      <c r="B625" s="444"/>
      <c r="C625" s="257"/>
      <c r="D625" s="258" t="s">
        <v>6</v>
      </c>
      <c r="E625" s="257"/>
      <c r="F625" s="259"/>
      <c r="G625" s="259"/>
      <c r="H625" s="260">
        <f>(H623+H620+H614+H608+H602)/5</f>
        <v>100</v>
      </c>
      <c r="I625" s="260">
        <f>H625</f>
        <v>100</v>
      </c>
      <c r="J625" s="261"/>
      <c r="K625" s="258" t="s">
        <v>6</v>
      </c>
      <c r="L625" s="259"/>
      <c r="M625" s="262"/>
      <c r="N625" s="262"/>
      <c r="O625" s="260">
        <f>(O623+O614+O608+O602+O620)/5</f>
        <v>99.362064270152501</v>
      </c>
      <c r="P625" s="260">
        <f>(P623+P614+P608+P602+P620)/5</f>
        <v>99.362064270152501</v>
      </c>
      <c r="Q625" s="260">
        <f>(Q623+Q614+Q608+Q602+Q620)/5</f>
        <v>99.681032135076251</v>
      </c>
      <c r="R625" s="257" t="s">
        <v>490</v>
      </c>
      <c r="S625" s="265"/>
      <c r="T625" s="263"/>
    </row>
    <row r="626" spans="1:20" ht="78" customHeight="1" x14ac:dyDescent="0.35">
      <c r="A626" s="439">
        <v>49</v>
      </c>
      <c r="B626" s="442" t="s">
        <v>160</v>
      </c>
      <c r="C626" s="237" t="s">
        <v>12</v>
      </c>
      <c r="D626" s="240" t="s">
        <v>135</v>
      </c>
      <c r="E626" s="244"/>
      <c r="F626" s="244"/>
      <c r="G626" s="244"/>
      <c r="H626" s="243">
        <f>(H627+H628+H629+H630+H631)/5</f>
        <v>100</v>
      </c>
      <c r="I626" s="243">
        <f>H626</f>
        <v>100</v>
      </c>
      <c r="J626" s="244" t="s">
        <v>12</v>
      </c>
      <c r="K626" s="240" t="s">
        <v>135</v>
      </c>
      <c r="L626" s="245"/>
      <c r="M626" s="245"/>
      <c r="N626" s="245"/>
      <c r="O626" s="243">
        <f>O627</f>
        <v>100</v>
      </c>
      <c r="P626" s="270">
        <f>O626</f>
        <v>100</v>
      </c>
      <c r="Q626" s="247">
        <f>(I626+P626)/2</f>
        <v>100</v>
      </c>
      <c r="R626" s="242"/>
      <c r="S626" s="265"/>
    </row>
    <row r="627" spans="1:20" ht="60" customHeight="1" x14ac:dyDescent="0.35">
      <c r="A627" s="440"/>
      <c r="B627" s="443"/>
      <c r="C627" s="242" t="s">
        <v>7</v>
      </c>
      <c r="D627" s="238" t="s">
        <v>136</v>
      </c>
      <c r="E627" s="245" t="s">
        <v>27</v>
      </c>
      <c r="F627" s="245">
        <v>100</v>
      </c>
      <c r="G627" s="245">
        <v>100</v>
      </c>
      <c r="H627" s="248">
        <f t="shared" ref="H627:H637" si="107">(G627/F627)*100</f>
        <v>100</v>
      </c>
      <c r="I627" s="245"/>
      <c r="J627" s="245" t="s">
        <v>7</v>
      </c>
      <c r="K627" s="249" t="s">
        <v>93</v>
      </c>
      <c r="L627" s="245" t="s">
        <v>40</v>
      </c>
      <c r="M627" s="245">
        <v>301</v>
      </c>
      <c r="N627" s="245">
        <v>301</v>
      </c>
      <c r="O627" s="248">
        <f>(N627/M627)*100</f>
        <v>100</v>
      </c>
      <c r="P627" s="270"/>
      <c r="Q627" s="247"/>
      <c r="R627" s="250"/>
      <c r="S627" s="265"/>
    </row>
    <row r="628" spans="1:20" x14ac:dyDescent="0.35">
      <c r="A628" s="440"/>
      <c r="B628" s="443"/>
      <c r="C628" s="242" t="s">
        <v>8</v>
      </c>
      <c r="D628" s="238" t="s">
        <v>137</v>
      </c>
      <c r="E628" s="245" t="s">
        <v>27</v>
      </c>
      <c r="F628" s="245">
        <v>100</v>
      </c>
      <c r="G628" s="245">
        <v>100</v>
      </c>
      <c r="H628" s="248">
        <f t="shared" si="107"/>
        <v>100</v>
      </c>
      <c r="I628" s="245"/>
      <c r="J628" s="245"/>
      <c r="K628" s="271"/>
      <c r="L628" s="245"/>
      <c r="M628" s="251"/>
      <c r="N628" s="251"/>
      <c r="O628" s="248"/>
      <c r="P628" s="270"/>
      <c r="Q628" s="247"/>
      <c r="R628" s="250"/>
      <c r="S628" s="265"/>
    </row>
    <row r="629" spans="1:20" ht="45.75" customHeight="1" x14ac:dyDescent="0.35">
      <c r="A629" s="440"/>
      <c r="B629" s="443"/>
      <c r="C629" s="242" t="s">
        <v>9</v>
      </c>
      <c r="D629" s="238" t="s">
        <v>138</v>
      </c>
      <c r="E629" s="245" t="s">
        <v>27</v>
      </c>
      <c r="F629" s="245">
        <v>100</v>
      </c>
      <c r="G629" s="245">
        <v>100</v>
      </c>
      <c r="H629" s="248">
        <f t="shared" si="107"/>
        <v>100</v>
      </c>
      <c r="I629" s="245"/>
      <c r="J629" s="252"/>
      <c r="K629" s="249"/>
      <c r="L629" s="245"/>
      <c r="M629" s="253"/>
      <c r="N629" s="253"/>
      <c r="O629" s="248"/>
      <c r="P629" s="270"/>
      <c r="Q629" s="247"/>
      <c r="R629" s="250"/>
      <c r="S629" s="265"/>
    </row>
    <row r="630" spans="1:20" ht="60" customHeight="1" x14ac:dyDescent="0.35">
      <c r="A630" s="440"/>
      <c r="B630" s="443"/>
      <c r="C630" s="242" t="s">
        <v>10</v>
      </c>
      <c r="D630" s="238" t="s">
        <v>92</v>
      </c>
      <c r="E630" s="245" t="s">
        <v>27</v>
      </c>
      <c r="F630" s="245">
        <v>90</v>
      </c>
      <c r="G630" s="245">
        <v>100</v>
      </c>
      <c r="H630" s="248">
        <v>100</v>
      </c>
      <c r="I630" s="245"/>
      <c r="J630" s="252"/>
      <c r="K630" s="249"/>
      <c r="L630" s="245"/>
      <c r="M630" s="253"/>
      <c r="N630" s="253"/>
      <c r="O630" s="248"/>
      <c r="P630" s="270"/>
      <c r="Q630" s="247"/>
      <c r="R630" s="250"/>
      <c r="S630" s="265"/>
    </row>
    <row r="631" spans="1:20" ht="105" customHeight="1" x14ac:dyDescent="0.35">
      <c r="A631" s="440"/>
      <c r="B631" s="443"/>
      <c r="C631" s="242" t="s">
        <v>37</v>
      </c>
      <c r="D631" s="238" t="s">
        <v>139</v>
      </c>
      <c r="E631" s="245" t="s">
        <v>27</v>
      </c>
      <c r="F631" s="245">
        <v>100</v>
      </c>
      <c r="G631" s="245">
        <v>100</v>
      </c>
      <c r="H631" s="248">
        <f t="shared" si="107"/>
        <v>100</v>
      </c>
      <c r="I631" s="245"/>
      <c r="J631" s="252"/>
      <c r="K631" s="249"/>
      <c r="L631" s="245"/>
      <c r="M631" s="253"/>
      <c r="N631" s="253"/>
      <c r="O631" s="248"/>
      <c r="P631" s="270"/>
      <c r="Q631" s="247"/>
      <c r="R631" s="250"/>
      <c r="S631" s="265"/>
    </row>
    <row r="632" spans="1:20" ht="57.75" customHeight="1" x14ac:dyDescent="0.35">
      <c r="A632" s="440"/>
      <c r="B632" s="443"/>
      <c r="C632" s="237" t="s">
        <v>13</v>
      </c>
      <c r="D632" s="240" t="s">
        <v>140</v>
      </c>
      <c r="E632" s="245"/>
      <c r="F632" s="245"/>
      <c r="G632" s="245"/>
      <c r="H632" s="243">
        <f>(H633+H634+H635+H636+H637)/5</f>
        <v>100</v>
      </c>
      <c r="I632" s="243">
        <f>H632</f>
        <v>100</v>
      </c>
      <c r="J632" s="237" t="s">
        <v>13</v>
      </c>
      <c r="K632" s="240" t="s">
        <v>140</v>
      </c>
      <c r="L632" s="245"/>
      <c r="M632" s="253"/>
      <c r="N632" s="253"/>
      <c r="O632" s="243">
        <f>O633</f>
        <v>99.661016949152554</v>
      </c>
      <c r="P632" s="270">
        <f>O632</f>
        <v>99.661016949152554</v>
      </c>
      <c r="Q632" s="247">
        <f>(I632+P632)/2</f>
        <v>99.830508474576277</v>
      </c>
      <c r="R632" s="242"/>
      <c r="S632" s="265"/>
    </row>
    <row r="633" spans="1:20" ht="77.25" customHeight="1" x14ac:dyDescent="0.35">
      <c r="A633" s="440"/>
      <c r="B633" s="443"/>
      <c r="C633" s="242" t="s">
        <v>14</v>
      </c>
      <c r="D633" s="238" t="s">
        <v>141</v>
      </c>
      <c r="E633" s="245" t="s">
        <v>27</v>
      </c>
      <c r="F633" s="245">
        <v>100</v>
      </c>
      <c r="G633" s="245">
        <v>100</v>
      </c>
      <c r="H633" s="248">
        <f t="shared" si="107"/>
        <v>100</v>
      </c>
      <c r="I633" s="245"/>
      <c r="J633" s="252" t="s">
        <v>14</v>
      </c>
      <c r="K633" s="249" t="s">
        <v>93</v>
      </c>
      <c r="L633" s="245" t="s">
        <v>40</v>
      </c>
      <c r="M633" s="245">
        <v>295</v>
      </c>
      <c r="N633" s="245">
        <v>294</v>
      </c>
      <c r="O633" s="248">
        <f>(N633/M633)*100</f>
        <v>99.661016949152554</v>
      </c>
      <c r="P633" s="242"/>
      <c r="Q633" s="247"/>
      <c r="R633" s="250"/>
      <c r="S633" s="265"/>
    </row>
    <row r="634" spans="1:20" ht="36.75" customHeight="1" x14ac:dyDescent="0.35">
      <c r="A634" s="440"/>
      <c r="B634" s="443"/>
      <c r="C634" s="242" t="s">
        <v>15</v>
      </c>
      <c r="D634" s="238" t="s">
        <v>142</v>
      </c>
      <c r="E634" s="245" t="s">
        <v>27</v>
      </c>
      <c r="F634" s="245">
        <v>100</v>
      </c>
      <c r="G634" s="245">
        <v>100</v>
      </c>
      <c r="H634" s="248">
        <f t="shared" si="107"/>
        <v>100</v>
      </c>
      <c r="I634" s="245"/>
      <c r="J634" s="252"/>
      <c r="K634" s="249"/>
      <c r="L634" s="245"/>
      <c r="M634" s="253"/>
      <c r="N634" s="253"/>
      <c r="O634" s="248"/>
      <c r="P634" s="270"/>
      <c r="Q634" s="247"/>
      <c r="R634" s="250"/>
      <c r="S634" s="265"/>
    </row>
    <row r="635" spans="1:20" ht="60" customHeight="1" x14ac:dyDescent="0.35">
      <c r="A635" s="440"/>
      <c r="B635" s="443"/>
      <c r="C635" s="242" t="s">
        <v>41</v>
      </c>
      <c r="D635" s="238" t="s">
        <v>138</v>
      </c>
      <c r="E635" s="245" t="s">
        <v>27</v>
      </c>
      <c r="F635" s="245">
        <v>100</v>
      </c>
      <c r="G635" s="245">
        <v>100</v>
      </c>
      <c r="H635" s="248">
        <f t="shared" si="107"/>
        <v>100</v>
      </c>
      <c r="I635" s="245"/>
      <c r="J635" s="252"/>
      <c r="K635" s="249"/>
      <c r="L635" s="245"/>
      <c r="M635" s="253"/>
      <c r="N635" s="253"/>
      <c r="O635" s="248"/>
      <c r="P635" s="270"/>
      <c r="Q635" s="247"/>
      <c r="R635" s="250"/>
      <c r="S635" s="265"/>
    </row>
    <row r="636" spans="1:20" ht="84" customHeight="1" x14ac:dyDescent="0.35">
      <c r="A636" s="440"/>
      <c r="B636" s="443"/>
      <c r="C636" s="242" t="s">
        <v>47</v>
      </c>
      <c r="D636" s="238" t="s">
        <v>92</v>
      </c>
      <c r="E636" s="245" t="s">
        <v>27</v>
      </c>
      <c r="F636" s="245">
        <v>90</v>
      </c>
      <c r="G636" s="245">
        <v>100</v>
      </c>
      <c r="H636" s="248">
        <v>100</v>
      </c>
      <c r="I636" s="245"/>
      <c r="J636" s="252"/>
      <c r="K636" s="249"/>
      <c r="L636" s="245"/>
      <c r="M636" s="253"/>
      <c r="N636" s="253"/>
      <c r="O636" s="248"/>
      <c r="P636" s="270"/>
      <c r="Q636" s="247"/>
      <c r="R636" s="250"/>
      <c r="S636" s="265"/>
    </row>
    <row r="637" spans="1:20" ht="121.5" customHeight="1" x14ac:dyDescent="0.35">
      <c r="A637" s="440"/>
      <c r="B637" s="443"/>
      <c r="C637" s="242" t="s">
        <v>69</v>
      </c>
      <c r="D637" s="238" t="s">
        <v>139</v>
      </c>
      <c r="E637" s="245" t="s">
        <v>27</v>
      </c>
      <c r="F637" s="245">
        <v>100</v>
      </c>
      <c r="G637" s="245">
        <v>100</v>
      </c>
      <c r="H637" s="248">
        <f t="shared" si="107"/>
        <v>100</v>
      </c>
      <c r="I637" s="245"/>
      <c r="J637" s="252"/>
      <c r="K637" s="249"/>
      <c r="L637" s="245"/>
      <c r="M637" s="253"/>
      <c r="N637" s="253"/>
      <c r="O637" s="248"/>
      <c r="P637" s="270"/>
      <c r="Q637" s="247"/>
      <c r="R637" s="250"/>
      <c r="S637" s="265"/>
    </row>
    <row r="638" spans="1:20" ht="60" customHeight="1" x14ac:dyDescent="0.35">
      <c r="A638" s="440"/>
      <c r="B638" s="443"/>
      <c r="C638" s="237" t="s">
        <v>30</v>
      </c>
      <c r="D638" s="240" t="s">
        <v>143</v>
      </c>
      <c r="E638" s="245"/>
      <c r="F638" s="245"/>
      <c r="G638" s="245"/>
      <c r="H638" s="243">
        <f>(H639+H640+H641+H642+H643)/5</f>
        <v>100</v>
      </c>
      <c r="I638" s="243">
        <f>H638</f>
        <v>100</v>
      </c>
      <c r="J638" s="237" t="s">
        <v>30</v>
      </c>
      <c r="K638" s="240" t="str">
        <f>D638</f>
        <v>Реализация основных общеобразовательных программ среднего общего образования</v>
      </c>
      <c r="L638" s="245"/>
      <c r="M638" s="253"/>
      <c r="N638" s="253"/>
      <c r="O638" s="243">
        <f>O639</f>
        <v>100</v>
      </c>
      <c r="P638" s="270">
        <f>O638</f>
        <v>100</v>
      </c>
      <c r="Q638" s="247">
        <f>(I638+P638)/2</f>
        <v>100</v>
      </c>
      <c r="R638" s="242"/>
      <c r="S638" s="265"/>
    </row>
    <row r="639" spans="1:20" ht="69" customHeight="1" x14ac:dyDescent="0.35">
      <c r="A639" s="440"/>
      <c r="B639" s="443"/>
      <c r="C639" s="242" t="s">
        <v>31</v>
      </c>
      <c r="D639" s="238" t="s">
        <v>144</v>
      </c>
      <c r="E639" s="245" t="s">
        <v>27</v>
      </c>
      <c r="F639" s="245">
        <v>100</v>
      </c>
      <c r="G639" s="245">
        <v>100</v>
      </c>
      <c r="H639" s="248">
        <f>(G639/F639)*100</f>
        <v>100</v>
      </c>
      <c r="I639" s="245"/>
      <c r="J639" s="252" t="s">
        <v>31</v>
      </c>
      <c r="K639" s="249" t="s">
        <v>93</v>
      </c>
      <c r="L639" s="245" t="s">
        <v>40</v>
      </c>
      <c r="M639" s="245">
        <v>58</v>
      </c>
      <c r="N639" s="245">
        <v>58</v>
      </c>
      <c r="O639" s="248">
        <f>(N639/M639)*100</f>
        <v>100</v>
      </c>
      <c r="P639" s="242"/>
      <c r="Q639" s="247"/>
      <c r="R639" s="250"/>
      <c r="S639" s="265"/>
    </row>
    <row r="640" spans="1:20" x14ac:dyDescent="0.35">
      <c r="A640" s="440"/>
      <c r="B640" s="443"/>
      <c r="C640" s="242" t="s">
        <v>32</v>
      </c>
      <c r="D640" s="238" t="s">
        <v>145</v>
      </c>
      <c r="E640" s="245" t="s">
        <v>27</v>
      </c>
      <c r="F640" s="245">
        <v>100</v>
      </c>
      <c r="G640" s="245">
        <v>100</v>
      </c>
      <c r="H640" s="248">
        <f>(G640/F640)*100</f>
        <v>100</v>
      </c>
      <c r="I640" s="245"/>
      <c r="J640" s="252"/>
      <c r="K640" s="249"/>
      <c r="L640" s="245"/>
      <c r="M640" s="253"/>
      <c r="N640" s="253"/>
      <c r="O640" s="248"/>
      <c r="P640" s="270"/>
      <c r="Q640" s="247"/>
      <c r="R640" s="250"/>
      <c r="S640" s="265"/>
    </row>
    <row r="641" spans="1:20" ht="53.25" customHeight="1" x14ac:dyDescent="0.35">
      <c r="A641" s="440"/>
      <c r="B641" s="443"/>
      <c r="C641" s="242" t="s">
        <v>54</v>
      </c>
      <c r="D641" s="238" t="s">
        <v>138</v>
      </c>
      <c r="E641" s="245" t="s">
        <v>27</v>
      </c>
      <c r="F641" s="245">
        <v>100</v>
      </c>
      <c r="G641" s="245">
        <v>100</v>
      </c>
      <c r="H641" s="248">
        <f>(G641/F641)*100</f>
        <v>100</v>
      </c>
      <c r="I641" s="245"/>
      <c r="J641" s="252"/>
      <c r="K641" s="249"/>
      <c r="L641" s="245"/>
      <c r="M641" s="253"/>
      <c r="N641" s="253"/>
      <c r="O641" s="248"/>
      <c r="P641" s="270"/>
      <c r="Q641" s="247"/>
      <c r="R641" s="250"/>
      <c r="S641" s="265"/>
    </row>
    <row r="642" spans="1:20" ht="69.75" customHeight="1" x14ac:dyDescent="0.35">
      <c r="A642" s="440"/>
      <c r="B642" s="443"/>
      <c r="C642" s="242" t="s">
        <v>55</v>
      </c>
      <c r="D642" s="238" t="s">
        <v>92</v>
      </c>
      <c r="E642" s="245" t="s">
        <v>27</v>
      </c>
      <c r="F642" s="245">
        <v>90</v>
      </c>
      <c r="G642" s="245">
        <v>100</v>
      </c>
      <c r="H642" s="248">
        <v>100</v>
      </c>
      <c r="I642" s="245"/>
      <c r="J642" s="252"/>
      <c r="K642" s="249"/>
      <c r="L642" s="245"/>
      <c r="M642" s="253"/>
      <c r="N642" s="253"/>
      <c r="O642" s="248"/>
      <c r="P642" s="270"/>
      <c r="Q642" s="247"/>
      <c r="R642" s="250"/>
      <c r="S642" s="265"/>
    </row>
    <row r="643" spans="1:20" ht="123" customHeight="1" x14ac:dyDescent="0.35">
      <c r="A643" s="440"/>
      <c r="B643" s="443"/>
      <c r="C643" s="242" t="s">
        <v>146</v>
      </c>
      <c r="D643" s="238" t="s">
        <v>139</v>
      </c>
      <c r="E643" s="245" t="s">
        <v>27</v>
      </c>
      <c r="F643" s="245">
        <v>100</v>
      </c>
      <c r="G643" s="245">
        <v>100</v>
      </c>
      <c r="H643" s="248">
        <f>(G643/F643)*100</f>
        <v>100</v>
      </c>
      <c r="I643" s="245"/>
      <c r="J643" s="252"/>
      <c r="K643" s="249"/>
      <c r="L643" s="245"/>
      <c r="M643" s="253"/>
      <c r="N643" s="253"/>
      <c r="O643" s="248"/>
      <c r="P643" s="270"/>
      <c r="Q643" s="247"/>
      <c r="R643" s="250"/>
      <c r="S643" s="265"/>
    </row>
    <row r="644" spans="1:20" x14ac:dyDescent="0.35">
      <c r="A644" s="440"/>
      <c r="B644" s="443"/>
      <c r="C644" s="237" t="s">
        <v>44</v>
      </c>
      <c r="D644" s="240" t="s">
        <v>94</v>
      </c>
      <c r="E644" s="245"/>
      <c r="F644" s="245"/>
      <c r="G644" s="245"/>
      <c r="H644" s="243">
        <v>100</v>
      </c>
      <c r="I644" s="243">
        <f>H644</f>
        <v>100</v>
      </c>
      <c r="J644" s="237" t="s">
        <v>44</v>
      </c>
      <c r="K644" s="240" t="s">
        <v>94</v>
      </c>
      <c r="L644" s="245"/>
      <c r="M644" s="253"/>
      <c r="N644" s="253"/>
      <c r="O644" s="243">
        <f>O645</f>
        <v>100</v>
      </c>
      <c r="P644" s="270">
        <f>O644</f>
        <v>100</v>
      </c>
      <c r="Q644" s="247">
        <f>(I644+P644)/2</f>
        <v>100</v>
      </c>
      <c r="R644" s="242"/>
      <c r="S644" s="265"/>
    </row>
    <row r="645" spans="1:20" ht="57.75" customHeight="1" x14ac:dyDescent="0.35">
      <c r="A645" s="440"/>
      <c r="B645" s="443"/>
      <c r="C645" s="242" t="s">
        <v>45</v>
      </c>
      <c r="D645" s="238" t="s">
        <v>147</v>
      </c>
      <c r="E645" s="245" t="s">
        <v>27</v>
      </c>
      <c r="F645" s="245">
        <v>100</v>
      </c>
      <c r="G645" s="245">
        <v>100</v>
      </c>
      <c r="H645" s="248">
        <f>(G645/F645)*100</f>
        <v>100</v>
      </c>
      <c r="I645" s="245"/>
      <c r="J645" s="252" t="s">
        <v>45</v>
      </c>
      <c r="K645" s="249" t="s">
        <v>93</v>
      </c>
      <c r="L645" s="245" t="s">
        <v>40</v>
      </c>
      <c r="M645" s="245">
        <v>76</v>
      </c>
      <c r="N645" s="245">
        <v>76</v>
      </c>
      <c r="O645" s="248">
        <f>(N645/M645)*100</f>
        <v>100</v>
      </c>
      <c r="P645" s="270"/>
      <c r="Q645" s="247"/>
      <c r="R645" s="250"/>
      <c r="S645" s="265"/>
    </row>
    <row r="646" spans="1:20" ht="75.75" customHeight="1" x14ac:dyDescent="0.35">
      <c r="A646" s="440"/>
      <c r="B646" s="443"/>
      <c r="C646" s="242" t="s">
        <v>148</v>
      </c>
      <c r="D646" s="238" t="s">
        <v>149</v>
      </c>
      <c r="E646" s="245" t="s">
        <v>27</v>
      </c>
      <c r="F646" s="245">
        <v>90</v>
      </c>
      <c r="G646" s="245">
        <v>90</v>
      </c>
      <c r="H646" s="248">
        <f>(G646/F646)*100</f>
        <v>100</v>
      </c>
      <c r="I646" s="245"/>
      <c r="J646" s="252"/>
      <c r="K646" s="249"/>
      <c r="L646" s="245"/>
      <c r="M646" s="253"/>
      <c r="N646" s="253"/>
      <c r="O646" s="248"/>
      <c r="P646" s="270"/>
      <c r="Q646" s="247"/>
      <c r="R646" s="250"/>
      <c r="S646" s="265"/>
    </row>
    <row r="647" spans="1:20" ht="48" customHeight="1" x14ac:dyDescent="0.35">
      <c r="A647" s="440"/>
      <c r="B647" s="443"/>
      <c r="C647" s="237" t="s">
        <v>175</v>
      </c>
      <c r="D647" s="240" t="s">
        <v>233</v>
      </c>
      <c r="E647" s="245"/>
      <c r="F647" s="245"/>
      <c r="G647" s="245"/>
      <c r="H647" s="243">
        <v>100</v>
      </c>
      <c r="I647" s="243">
        <f>H647</f>
        <v>100</v>
      </c>
      <c r="J647" s="237" t="s">
        <v>175</v>
      </c>
      <c r="K647" s="240" t="str">
        <f>D647</f>
        <v>Реализация дополнительных общеразвивающих программ</v>
      </c>
      <c r="L647" s="245"/>
      <c r="M647" s="253"/>
      <c r="N647" s="253"/>
      <c r="O647" s="243">
        <f>O648</f>
        <v>96.742238562091501</v>
      </c>
      <c r="P647" s="270">
        <f>O647</f>
        <v>96.742238562091501</v>
      </c>
      <c r="Q647" s="247">
        <f>(I647+P647)/2</f>
        <v>98.37111928104575</v>
      </c>
      <c r="R647" s="245"/>
      <c r="S647" s="265"/>
    </row>
    <row r="648" spans="1:20" ht="87" customHeight="1" x14ac:dyDescent="0.35">
      <c r="A648" s="440"/>
      <c r="B648" s="443"/>
      <c r="C648" s="242" t="s">
        <v>176</v>
      </c>
      <c r="D648" s="238" t="s">
        <v>149</v>
      </c>
      <c r="E648" s="245" t="s">
        <v>27</v>
      </c>
      <c r="F648" s="245">
        <v>90</v>
      </c>
      <c r="G648" s="245">
        <v>100</v>
      </c>
      <c r="H648" s="248">
        <v>100</v>
      </c>
      <c r="I648" s="245"/>
      <c r="J648" s="252" t="s">
        <v>176</v>
      </c>
      <c r="K648" s="249" t="s">
        <v>224</v>
      </c>
      <c r="L648" s="245" t="s">
        <v>427</v>
      </c>
      <c r="M648" s="245">
        <v>58752</v>
      </c>
      <c r="N648" s="245">
        <v>56838</v>
      </c>
      <c r="O648" s="248">
        <f>(N648/M648)*100</f>
        <v>96.742238562091501</v>
      </c>
      <c r="P648" s="270"/>
      <c r="Q648" s="247"/>
      <c r="R648" s="250"/>
      <c r="S648" s="265"/>
    </row>
    <row r="649" spans="1:20" s="264" customFormat="1" ht="42.75" customHeight="1" x14ac:dyDescent="0.35">
      <c r="A649" s="441"/>
      <c r="B649" s="444"/>
      <c r="C649" s="257"/>
      <c r="D649" s="258" t="s">
        <v>6</v>
      </c>
      <c r="E649" s="257"/>
      <c r="F649" s="259"/>
      <c r="G649" s="259"/>
      <c r="H649" s="260">
        <f>(H647+H644+H638+H632+H626)/5</f>
        <v>100</v>
      </c>
      <c r="I649" s="260">
        <f>H649</f>
        <v>100</v>
      </c>
      <c r="J649" s="261"/>
      <c r="K649" s="258" t="s">
        <v>6</v>
      </c>
      <c r="L649" s="259"/>
      <c r="M649" s="262"/>
      <c r="N649" s="262"/>
      <c r="O649" s="260">
        <f>(O647+O644+O638+O632+O626)/5</f>
        <v>99.280651102248811</v>
      </c>
      <c r="P649" s="260">
        <f>(P647+P644+P638+P632+P626)/5</f>
        <v>99.280651102248811</v>
      </c>
      <c r="Q649" s="260">
        <f>(Q647+Q644+Q638+Q632+Q626)/5</f>
        <v>99.640325551124405</v>
      </c>
      <c r="R649" s="257" t="s">
        <v>490</v>
      </c>
      <c r="S649" s="265"/>
      <c r="T649" s="263"/>
    </row>
    <row r="650" spans="1:20" ht="59.25" customHeight="1" x14ac:dyDescent="0.35">
      <c r="A650" s="439">
        <v>50</v>
      </c>
      <c r="B650" s="442" t="s">
        <v>161</v>
      </c>
      <c r="C650" s="237" t="s">
        <v>12</v>
      </c>
      <c r="D650" s="240" t="s">
        <v>135</v>
      </c>
      <c r="E650" s="244"/>
      <c r="F650" s="244"/>
      <c r="G650" s="244"/>
      <c r="H650" s="243">
        <f>(H651+H652+H653+H654+H655)/5</f>
        <v>100</v>
      </c>
      <c r="I650" s="243">
        <f>H650</f>
        <v>100</v>
      </c>
      <c r="J650" s="244" t="s">
        <v>12</v>
      </c>
      <c r="K650" s="240" t="s">
        <v>135</v>
      </c>
      <c r="L650" s="245"/>
      <c r="M650" s="245"/>
      <c r="N650" s="245"/>
      <c r="O650" s="243">
        <f>O651</f>
        <v>100.33783783783782</v>
      </c>
      <c r="P650" s="270">
        <f>O650</f>
        <v>100.33783783783782</v>
      </c>
      <c r="Q650" s="247">
        <f>(I650+P650)/2</f>
        <v>100.16891891891891</v>
      </c>
      <c r="R650" s="245"/>
      <c r="S650" s="265"/>
    </row>
    <row r="651" spans="1:20" ht="59.25" customHeight="1" x14ac:dyDescent="0.35">
      <c r="A651" s="440"/>
      <c r="B651" s="443"/>
      <c r="C651" s="242" t="s">
        <v>7</v>
      </c>
      <c r="D651" s="238" t="s">
        <v>136</v>
      </c>
      <c r="E651" s="245" t="s">
        <v>27</v>
      </c>
      <c r="F651" s="245">
        <v>100</v>
      </c>
      <c r="G651" s="245">
        <v>100</v>
      </c>
      <c r="H651" s="248">
        <f>(G651/F651)*100</f>
        <v>100</v>
      </c>
      <c r="I651" s="245"/>
      <c r="J651" s="245" t="s">
        <v>7</v>
      </c>
      <c r="K651" s="249" t="s">
        <v>93</v>
      </c>
      <c r="L651" s="245" t="s">
        <v>40</v>
      </c>
      <c r="M651" s="245">
        <v>296</v>
      </c>
      <c r="N651" s="245">
        <v>297</v>
      </c>
      <c r="O651" s="248">
        <f>(N651/M651)*100</f>
        <v>100.33783783783782</v>
      </c>
      <c r="P651" s="270"/>
      <c r="Q651" s="247"/>
      <c r="R651" s="250"/>
      <c r="S651" s="265"/>
    </row>
    <row r="652" spans="1:20" x14ac:dyDescent="0.35">
      <c r="A652" s="440"/>
      <c r="B652" s="443"/>
      <c r="C652" s="242" t="s">
        <v>8</v>
      </c>
      <c r="D652" s="238" t="s">
        <v>137</v>
      </c>
      <c r="E652" s="245" t="s">
        <v>27</v>
      </c>
      <c r="F652" s="245">
        <v>100</v>
      </c>
      <c r="G652" s="245">
        <v>100</v>
      </c>
      <c r="H652" s="248">
        <f>(G652/F652)*100</f>
        <v>100</v>
      </c>
      <c r="I652" s="245"/>
      <c r="J652" s="245"/>
      <c r="K652" s="271"/>
      <c r="L652" s="245"/>
      <c r="M652" s="251"/>
      <c r="N652" s="251"/>
      <c r="O652" s="248"/>
      <c r="P652" s="270"/>
      <c r="Q652" s="247"/>
      <c r="R652" s="250"/>
      <c r="S652" s="265"/>
    </row>
    <row r="653" spans="1:20" ht="48" customHeight="1" x14ac:dyDescent="0.35">
      <c r="A653" s="440"/>
      <c r="B653" s="443"/>
      <c r="C653" s="242" t="s">
        <v>9</v>
      </c>
      <c r="D653" s="238" t="s">
        <v>138</v>
      </c>
      <c r="E653" s="245" t="s">
        <v>27</v>
      </c>
      <c r="F653" s="245">
        <v>100</v>
      </c>
      <c r="G653" s="245">
        <v>100</v>
      </c>
      <c r="H653" s="248">
        <f>(G653/F653)*100</f>
        <v>100</v>
      </c>
      <c r="I653" s="245"/>
      <c r="J653" s="252"/>
      <c r="K653" s="249"/>
      <c r="L653" s="245"/>
      <c r="M653" s="253"/>
      <c r="N653" s="253"/>
      <c r="O653" s="248"/>
      <c r="P653" s="270"/>
      <c r="Q653" s="247"/>
      <c r="R653" s="250"/>
      <c r="S653" s="265"/>
    </row>
    <row r="654" spans="1:20" ht="69" customHeight="1" x14ac:dyDescent="0.35">
      <c r="A654" s="440"/>
      <c r="B654" s="443"/>
      <c r="C654" s="242" t="s">
        <v>10</v>
      </c>
      <c r="D654" s="238" t="s">
        <v>92</v>
      </c>
      <c r="E654" s="245" t="s">
        <v>27</v>
      </c>
      <c r="F654" s="245">
        <v>90</v>
      </c>
      <c r="G654" s="245">
        <v>100</v>
      </c>
      <c r="H654" s="248">
        <v>100</v>
      </c>
      <c r="I654" s="245"/>
      <c r="J654" s="252"/>
      <c r="K654" s="249"/>
      <c r="L654" s="245"/>
      <c r="M654" s="253"/>
      <c r="N654" s="253"/>
      <c r="O654" s="248"/>
      <c r="P654" s="270"/>
      <c r="Q654" s="247"/>
      <c r="R654" s="250"/>
      <c r="S654" s="265"/>
    </row>
    <row r="655" spans="1:20" ht="132" customHeight="1" x14ac:dyDescent="0.35">
      <c r="A655" s="440"/>
      <c r="B655" s="443"/>
      <c r="C655" s="242" t="s">
        <v>37</v>
      </c>
      <c r="D655" s="238" t="s">
        <v>139</v>
      </c>
      <c r="E655" s="245" t="s">
        <v>27</v>
      </c>
      <c r="F655" s="245">
        <v>100</v>
      </c>
      <c r="G655" s="245">
        <v>100</v>
      </c>
      <c r="H655" s="248">
        <f>(G655/F655)*100</f>
        <v>100</v>
      </c>
      <c r="I655" s="245"/>
      <c r="J655" s="252"/>
      <c r="K655" s="249"/>
      <c r="L655" s="245"/>
      <c r="M655" s="253"/>
      <c r="N655" s="253"/>
      <c r="O655" s="248"/>
      <c r="P655" s="270"/>
      <c r="Q655" s="247"/>
      <c r="R655" s="250"/>
      <c r="S655" s="265"/>
    </row>
    <row r="656" spans="1:20" ht="60" customHeight="1" x14ac:dyDescent="0.35">
      <c r="A656" s="440"/>
      <c r="B656" s="443"/>
      <c r="C656" s="237" t="s">
        <v>13</v>
      </c>
      <c r="D656" s="240" t="s">
        <v>140</v>
      </c>
      <c r="E656" s="245"/>
      <c r="F656" s="245"/>
      <c r="G656" s="245"/>
      <c r="H656" s="243">
        <f>(H657+H658+H659+H660+H661)/5</f>
        <v>100</v>
      </c>
      <c r="I656" s="243">
        <f>H656</f>
        <v>100</v>
      </c>
      <c r="J656" s="237" t="s">
        <v>13</v>
      </c>
      <c r="K656" s="240" t="s">
        <v>140</v>
      </c>
      <c r="L656" s="245"/>
      <c r="M656" s="253"/>
      <c r="N656" s="253"/>
      <c r="O656" s="243">
        <f>O657</f>
        <v>100</v>
      </c>
      <c r="P656" s="270">
        <f>O656</f>
        <v>100</v>
      </c>
      <c r="Q656" s="247">
        <f>(I656+P656)/2</f>
        <v>100</v>
      </c>
      <c r="R656" s="245"/>
      <c r="S656" s="265"/>
    </row>
    <row r="657" spans="1:19" ht="78" customHeight="1" x14ac:dyDescent="0.35">
      <c r="A657" s="440"/>
      <c r="B657" s="443"/>
      <c r="C657" s="242" t="s">
        <v>14</v>
      </c>
      <c r="D657" s="238" t="s">
        <v>141</v>
      </c>
      <c r="E657" s="245" t="s">
        <v>27</v>
      </c>
      <c r="F657" s="245">
        <v>100</v>
      </c>
      <c r="G657" s="245">
        <v>100</v>
      </c>
      <c r="H657" s="248">
        <f>(G657/F657)*100</f>
        <v>100</v>
      </c>
      <c r="I657" s="245"/>
      <c r="J657" s="252" t="s">
        <v>14</v>
      </c>
      <c r="K657" s="249" t="s">
        <v>93</v>
      </c>
      <c r="L657" s="245" t="s">
        <v>40</v>
      </c>
      <c r="M657" s="245">
        <v>309</v>
      </c>
      <c r="N657" s="245">
        <v>309</v>
      </c>
      <c r="O657" s="248">
        <f>(N657/M657)*100</f>
        <v>100</v>
      </c>
      <c r="P657" s="242"/>
      <c r="Q657" s="247"/>
      <c r="R657" s="250"/>
      <c r="S657" s="265"/>
    </row>
    <row r="658" spans="1:19" ht="32.25" customHeight="1" x14ac:dyDescent="0.35">
      <c r="A658" s="440"/>
      <c r="B658" s="443"/>
      <c r="C658" s="242" t="s">
        <v>15</v>
      </c>
      <c r="D658" s="238" t="s">
        <v>142</v>
      </c>
      <c r="E658" s="245" t="s">
        <v>27</v>
      </c>
      <c r="F658" s="245">
        <v>100</v>
      </c>
      <c r="G658" s="245">
        <v>100</v>
      </c>
      <c r="H658" s="248">
        <f>(G658/F658)*100</f>
        <v>100</v>
      </c>
      <c r="I658" s="245"/>
      <c r="J658" s="252"/>
      <c r="K658" s="249"/>
      <c r="L658" s="245"/>
      <c r="M658" s="253"/>
      <c r="N658" s="253"/>
      <c r="O658" s="248"/>
      <c r="P658" s="270"/>
      <c r="Q658" s="247"/>
      <c r="R658" s="250"/>
      <c r="S658" s="265"/>
    </row>
    <row r="659" spans="1:19" ht="49.5" customHeight="1" x14ac:dyDescent="0.35">
      <c r="A659" s="440"/>
      <c r="B659" s="443"/>
      <c r="C659" s="242" t="s">
        <v>41</v>
      </c>
      <c r="D659" s="238" t="s">
        <v>138</v>
      </c>
      <c r="E659" s="245" t="s">
        <v>27</v>
      </c>
      <c r="F659" s="245">
        <v>100</v>
      </c>
      <c r="G659" s="245">
        <v>100</v>
      </c>
      <c r="H659" s="248">
        <f>(G659/F659)*100</f>
        <v>100</v>
      </c>
      <c r="I659" s="245"/>
      <c r="J659" s="252"/>
      <c r="K659" s="249"/>
      <c r="L659" s="245"/>
      <c r="M659" s="253"/>
      <c r="N659" s="253"/>
      <c r="O659" s="248"/>
      <c r="P659" s="270"/>
      <c r="Q659" s="247"/>
      <c r="R659" s="250"/>
      <c r="S659" s="265"/>
    </row>
    <row r="660" spans="1:19" ht="76.5" customHeight="1" x14ac:dyDescent="0.35">
      <c r="A660" s="440"/>
      <c r="B660" s="443"/>
      <c r="C660" s="242" t="s">
        <v>47</v>
      </c>
      <c r="D660" s="238" t="s">
        <v>92</v>
      </c>
      <c r="E660" s="245" t="s">
        <v>27</v>
      </c>
      <c r="F660" s="245">
        <v>90</v>
      </c>
      <c r="G660" s="245">
        <v>100</v>
      </c>
      <c r="H660" s="248">
        <v>100</v>
      </c>
      <c r="I660" s="245"/>
      <c r="J660" s="252"/>
      <c r="K660" s="249"/>
      <c r="L660" s="245"/>
      <c r="M660" s="253"/>
      <c r="N660" s="253"/>
      <c r="O660" s="248"/>
      <c r="P660" s="270"/>
      <c r="Q660" s="247"/>
      <c r="R660" s="250"/>
      <c r="S660" s="265"/>
    </row>
    <row r="661" spans="1:19" ht="123.75" customHeight="1" x14ac:dyDescent="0.35">
      <c r="A661" s="440"/>
      <c r="B661" s="443"/>
      <c r="C661" s="242" t="s">
        <v>69</v>
      </c>
      <c r="D661" s="238" t="s">
        <v>139</v>
      </c>
      <c r="E661" s="245" t="s">
        <v>27</v>
      </c>
      <c r="F661" s="245">
        <v>100</v>
      </c>
      <c r="G661" s="245">
        <v>100</v>
      </c>
      <c r="H661" s="248">
        <f>(G661/F661)*100</f>
        <v>100</v>
      </c>
      <c r="I661" s="245"/>
      <c r="J661" s="252"/>
      <c r="K661" s="249"/>
      <c r="L661" s="245"/>
      <c r="M661" s="253"/>
      <c r="N661" s="253"/>
      <c r="O661" s="248"/>
      <c r="P661" s="270"/>
      <c r="Q661" s="247"/>
      <c r="R661" s="250"/>
      <c r="S661" s="265"/>
    </row>
    <row r="662" spans="1:19" ht="61.5" customHeight="1" x14ac:dyDescent="0.35">
      <c r="A662" s="440"/>
      <c r="B662" s="443"/>
      <c r="C662" s="237" t="s">
        <v>30</v>
      </c>
      <c r="D662" s="240" t="s">
        <v>143</v>
      </c>
      <c r="E662" s="245"/>
      <c r="F662" s="245"/>
      <c r="G662" s="245"/>
      <c r="H662" s="243">
        <f>(H663+H664+H665+H666+H667)/5</f>
        <v>100</v>
      </c>
      <c r="I662" s="243">
        <f>H662</f>
        <v>100</v>
      </c>
      <c r="J662" s="237" t="s">
        <v>30</v>
      </c>
      <c r="K662" s="240" t="str">
        <f>D662</f>
        <v>Реализация основных общеобразовательных программ среднего общего образования</v>
      </c>
      <c r="L662" s="245"/>
      <c r="M662" s="253"/>
      <c r="N662" s="253"/>
      <c r="O662" s="243">
        <f>O663</f>
        <v>100</v>
      </c>
      <c r="P662" s="270">
        <f>O662</f>
        <v>100</v>
      </c>
      <c r="Q662" s="247">
        <f>(I662+P662)/2</f>
        <v>100</v>
      </c>
      <c r="R662" s="245"/>
      <c r="S662" s="265"/>
    </row>
    <row r="663" spans="1:19" ht="70.5" customHeight="1" x14ac:dyDescent="0.35">
      <c r="A663" s="440"/>
      <c r="B663" s="443"/>
      <c r="C663" s="242" t="s">
        <v>31</v>
      </c>
      <c r="D663" s="238" t="s">
        <v>144</v>
      </c>
      <c r="E663" s="245" t="s">
        <v>27</v>
      </c>
      <c r="F663" s="245">
        <v>100</v>
      </c>
      <c r="G663" s="245">
        <v>100</v>
      </c>
      <c r="H663" s="248">
        <f>(G663/F663)*100</f>
        <v>100</v>
      </c>
      <c r="I663" s="245"/>
      <c r="J663" s="252" t="s">
        <v>31</v>
      </c>
      <c r="K663" s="249" t="s">
        <v>93</v>
      </c>
      <c r="L663" s="245" t="s">
        <v>40</v>
      </c>
      <c r="M663" s="245">
        <v>56</v>
      </c>
      <c r="N663" s="245">
        <v>56</v>
      </c>
      <c r="O663" s="248">
        <f>(N663/M663)*100</f>
        <v>100</v>
      </c>
      <c r="P663" s="242"/>
      <c r="Q663" s="247"/>
      <c r="R663" s="250"/>
      <c r="S663" s="265"/>
    </row>
    <row r="664" spans="1:19" ht="27.75" customHeight="1" x14ac:dyDescent="0.35">
      <c r="A664" s="440"/>
      <c r="B664" s="443"/>
      <c r="C664" s="242" t="s">
        <v>32</v>
      </c>
      <c r="D664" s="238" t="s">
        <v>145</v>
      </c>
      <c r="E664" s="245" t="s">
        <v>27</v>
      </c>
      <c r="F664" s="245">
        <v>100</v>
      </c>
      <c r="G664" s="245">
        <v>100</v>
      </c>
      <c r="H664" s="248">
        <f>(G664/F664)*100</f>
        <v>100</v>
      </c>
      <c r="I664" s="245"/>
      <c r="J664" s="252"/>
      <c r="K664" s="249"/>
      <c r="L664" s="245"/>
      <c r="M664" s="253"/>
      <c r="N664" s="253"/>
      <c r="O664" s="248"/>
      <c r="P664" s="270"/>
      <c r="Q664" s="247"/>
      <c r="R664" s="250"/>
      <c r="S664" s="265"/>
    </row>
    <row r="665" spans="1:19" ht="57.75" customHeight="1" x14ac:dyDescent="0.35">
      <c r="A665" s="440"/>
      <c r="B665" s="443"/>
      <c r="C665" s="242" t="s">
        <v>54</v>
      </c>
      <c r="D665" s="238" t="s">
        <v>138</v>
      </c>
      <c r="E665" s="245" t="s">
        <v>27</v>
      </c>
      <c r="F665" s="245">
        <v>100</v>
      </c>
      <c r="G665" s="245">
        <v>100</v>
      </c>
      <c r="H665" s="248">
        <f>(G665/F665)*100</f>
        <v>100</v>
      </c>
      <c r="I665" s="245"/>
      <c r="J665" s="252"/>
      <c r="K665" s="249"/>
      <c r="L665" s="245"/>
      <c r="M665" s="253"/>
      <c r="N665" s="253"/>
      <c r="O665" s="248"/>
      <c r="P665" s="270"/>
      <c r="Q665" s="247"/>
      <c r="R665" s="250"/>
      <c r="S665" s="265"/>
    </row>
    <row r="666" spans="1:19" ht="71.25" customHeight="1" x14ac:dyDescent="0.35">
      <c r="A666" s="440"/>
      <c r="B666" s="443"/>
      <c r="C666" s="242" t="s">
        <v>55</v>
      </c>
      <c r="D666" s="238" t="s">
        <v>92</v>
      </c>
      <c r="E666" s="245" t="s">
        <v>27</v>
      </c>
      <c r="F666" s="245">
        <v>90</v>
      </c>
      <c r="G666" s="245">
        <v>100</v>
      </c>
      <c r="H666" s="248">
        <v>100</v>
      </c>
      <c r="I666" s="245"/>
      <c r="J666" s="252"/>
      <c r="K666" s="249"/>
      <c r="L666" s="245"/>
      <c r="M666" s="253"/>
      <c r="N666" s="253"/>
      <c r="O666" s="248"/>
      <c r="P666" s="270"/>
      <c r="Q666" s="247"/>
      <c r="R666" s="250"/>
      <c r="S666" s="265"/>
    </row>
    <row r="667" spans="1:19" ht="123" customHeight="1" x14ac:dyDescent="0.35">
      <c r="A667" s="440"/>
      <c r="B667" s="443"/>
      <c r="C667" s="242" t="s">
        <v>146</v>
      </c>
      <c r="D667" s="238" t="s">
        <v>139</v>
      </c>
      <c r="E667" s="245" t="s">
        <v>27</v>
      </c>
      <c r="F667" s="245">
        <v>100</v>
      </c>
      <c r="G667" s="245">
        <v>100</v>
      </c>
      <c r="H667" s="248">
        <f>(G667/F667)*100</f>
        <v>100</v>
      </c>
      <c r="I667" s="245"/>
      <c r="J667" s="252"/>
      <c r="K667" s="249"/>
      <c r="L667" s="245"/>
      <c r="M667" s="253"/>
      <c r="N667" s="253"/>
      <c r="O667" s="248"/>
      <c r="P667" s="270"/>
      <c r="Q667" s="247"/>
      <c r="R667" s="250"/>
      <c r="S667" s="265"/>
    </row>
    <row r="668" spans="1:19" x14ac:dyDescent="0.35">
      <c r="A668" s="440"/>
      <c r="B668" s="443"/>
      <c r="C668" s="237" t="s">
        <v>44</v>
      </c>
      <c r="D668" s="240" t="s">
        <v>94</v>
      </c>
      <c r="E668" s="245"/>
      <c r="F668" s="245"/>
      <c r="G668" s="245"/>
      <c r="H668" s="243">
        <v>100</v>
      </c>
      <c r="I668" s="243">
        <f>H668</f>
        <v>100</v>
      </c>
      <c r="J668" s="237" t="s">
        <v>44</v>
      </c>
      <c r="K668" s="240" t="s">
        <v>94</v>
      </c>
      <c r="L668" s="245"/>
      <c r="M668" s="253"/>
      <c r="N668" s="253"/>
      <c r="O668" s="243">
        <f>O669</f>
        <v>100</v>
      </c>
      <c r="P668" s="270">
        <f>O668</f>
        <v>100</v>
      </c>
      <c r="Q668" s="247">
        <f>(I668+P668)/2</f>
        <v>100</v>
      </c>
      <c r="R668" s="245"/>
      <c r="S668" s="265"/>
    </row>
    <row r="669" spans="1:19" ht="45" customHeight="1" x14ac:dyDescent="0.35">
      <c r="A669" s="440"/>
      <c r="B669" s="443"/>
      <c r="C669" s="242" t="s">
        <v>45</v>
      </c>
      <c r="D669" s="238" t="s">
        <v>147</v>
      </c>
      <c r="E669" s="245" t="s">
        <v>27</v>
      </c>
      <c r="F669" s="245">
        <v>100</v>
      </c>
      <c r="G669" s="245">
        <v>100</v>
      </c>
      <c r="H669" s="248">
        <f>(G669/F669)*100</f>
        <v>100</v>
      </c>
      <c r="I669" s="245"/>
      <c r="J669" s="252" t="s">
        <v>45</v>
      </c>
      <c r="K669" s="249" t="s">
        <v>93</v>
      </c>
      <c r="L669" s="245" t="s">
        <v>40</v>
      </c>
      <c r="M669" s="245">
        <v>101</v>
      </c>
      <c r="N669" s="245">
        <v>101</v>
      </c>
      <c r="O669" s="248">
        <f>(N669/M669)*100</f>
        <v>100</v>
      </c>
      <c r="P669" s="270"/>
      <c r="Q669" s="247"/>
      <c r="R669" s="250"/>
      <c r="S669" s="265"/>
    </row>
    <row r="670" spans="1:19" ht="84" customHeight="1" x14ac:dyDescent="0.35">
      <c r="A670" s="440"/>
      <c r="B670" s="443"/>
      <c r="C670" s="242" t="s">
        <v>148</v>
      </c>
      <c r="D670" s="238" t="s">
        <v>149</v>
      </c>
      <c r="E670" s="245" t="s">
        <v>27</v>
      </c>
      <c r="F670" s="245">
        <v>90</v>
      </c>
      <c r="G670" s="245">
        <v>90</v>
      </c>
      <c r="H670" s="248">
        <f>(G670/F670)*100</f>
        <v>100</v>
      </c>
      <c r="I670" s="245"/>
      <c r="J670" s="252"/>
      <c r="K670" s="249"/>
      <c r="L670" s="245"/>
      <c r="M670" s="253"/>
      <c r="N670" s="253"/>
      <c r="O670" s="248"/>
      <c r="P670" s="270"/>
      <c r="Q670" s="247"/>
      <c r="R670" s="250"/>
      <c r="S670" s="265"/>
    </row>
    <row r="671" spans="1:19" ht="51" customHeight="1" x14ac:dyDescent="0.35">
      <c r="A671" s="440"/>
      <c r="B671" s="443"/>
      <c r="C671" s="237" t="s">
        <v>175</v>
      </c>
      <c r="D671" s="240" t="s">
        <v>233</v>
      </c>
      <c r="E671" s="245"/>
      <c r="F671" s="245"/>
      <c r="G671" s="245"/>
      <c r="H671" s="243">
        <v>100</v>
      </c>
      <c r="I671" s="243">
        <f>H671</f>
        <v>100</v>
      </c>
      <c r="J671" s="237" t="s">
        <v>175</v>
      </c>
      <c r="K671" s="240" t="str">
        <f>D671</f>
        <v>Реализация дополнительных общеразвивающих программ</v>
      </c>
      <c r="L671" s="245"/>
      <c r="M671" s="253"/>
      <c r="N671" s="253"/>
      <c r="O671" s="243">
        <f>O672</f>
        <v>100</v>
      </c>
      <c r="P671" s="270">
        <f>O671</f>
        <v>100</v>
      </c>
      <c r="Q671" s="247">
        <f>(I671+P671)/2</f>
        <v>100</v>
      </c>
      <c r="R671" s="242"/>
      <c r="S671" s="265"/>
    </row>
    <row r="672" spans="1:19" ht="81.75" customHeight="1" x14ac:dyDescent="0.35">
      <c r="A672" s="440"/>
      <c r="B672" s="443"/>
      <c r="C672" s="242" t="s">
        <v>176</v>
      </c>
      <c r="D672" s="238" t="s">
        <v>149</v>
      </c>
      <c r="E672" s="245" t="s">
        <v>27</v>
      </c>
      <c r="F672" s="245">
        <v>90</v>
      </c>
      <c r="G672" s="245">
        <v>90</v>
      </c>
      <c r="H672" s="248">
        <f>(G672/F672)*100</f>
        <v>100</v>
      </c>
      <c r="I672" s="245"/>
      <c r="J672" s="252" t="s">
        <v>176</v>
      </c>
      <c r="K672" s="249" t="s">
        <v>224</v>
      </c>
      <c r="L672" s="245" t="s">
        <v>427</v>
      </c>
      <c r="M672" s="245">
        <v>47736</v>
      </c>
      <c r="N672" s="245">
        <v>47736</v>
      </c>
      <c r="O672" s="248">
        <f>(N672/M672)*100</f>
        <v>100</v>
      </c>
      <c r="P672" s="270"/>
      <c r="Q672" s="247"/>
      <c r="R672" s="250"/>
      <c r="S672" s="265"/>
    </row>
    <row r="673" spans="1:20" s="264" customFormat="1" ht="40.5" customHeight="1" x14ac:dyDescent="0.35">
      <c r="A673" s="441"/>
      <c r="B673" s="444"/>
      <c r="C673" s="257"/>
      <c r="D673" s="258" t="s">
        <v>6</v>
      </c>
      <c r="E673" s="257"/>
      <c r="F673" s="259"/>
      <c r="G673" s="259"/>
      <c r="H673" s="260">
        <f>(H671+H668+H662+H656+H650)/5</f>
        <v>100</v>
      </c>
      <c r="I673" s="260">
        <f>H673</f>
        <v>100</v>
      </c>
      <c r="J673" s="261"/>
      <c r="K673" s="258" t="s">
        <v>6</v>
      </c>
      <c r="L673" s="259"/>
      <c r="M673" s="262"/>
      <c r="N673" s="262"/>
      <c r="O673" s="260">
        <f>(O671+O668+O662+O656+O650)/5</f>
        <v>100.06756756756756</v>
      </c>
      <c r="P673" s="260">
        <f>(P671+P668+P662+P656+P650)/5</f>
        <v>100.06756756756756</v>
      </c>
      <c r="Q673" s="260">
        <f>(Q671+Q668+Q662+Q656+Q650)/5</f>
        <v>100.03378378378378</v>
      </c>
      <c r="R673" s="257" t="s">
        <v>33</v>
      </c>
      <c r="S673" s="265"/>
      <c r="T673" s="263"/>
    </row>
    <row r="674" spans="1:20" ht="59.25" customHeight="1" x14ac:dyDescent="0.35">
      <c r="A674" s="439">
        <v>51</v>
      </c>
      <c r="B674" s="442" t="s">
        <v>162</v>
      </c>
      <c r="C674" s="237" t="s">
        <v>12</v>
      </c>
      <c r="D674" s="240" t="s">
        <v>135</v>
      </c>
      <c r="E674" s="244"/>
      <c r="F674" s="244"/>
      <c r="G674" s="244"/>
      <c r="H674" s="243">
        <f>(H675+H676+H677+H678+H679)/5</f>
        <v>100</v>
      </c>
      <c r="I674" s="243">
        <f>H674</f>
        <v>100</v>
      </c>
      <c r="J674" s="244" t="s">
        <v>12</v>
      </c>
      <c r="K674" s="240" t="s">
        <v>135</v>
      </c>
      <c r="L674" s="245"/>
      <c r="M674" s="245"/>
      <c r="N674" s="245"/>
      <c r="O674" s="243">
        <f>O675</f>
        <v>100</v>
      </c>
      <c r="P674" s="270">
        <f>O674</f>
        <v>100</v>
      </c>
      <c r="Q674" s="247">
        <f>(I674+P674)/2</f>
        <v>100</v>
      </c>
      <c r="R674" s="245"/>
      <c r="S674" s="265"/>
    </row>
    <row r="675" spans="1:20" ht="71.25" customHeight="1" x14ac:dyDescent="0.35">
      <c r="A675" s="440"/>
      <c r="B675" s="443"/>
      <c r="C675" s="242" t="s">
        <v>7</v>
      </c>
      <c r="D675" s="238" t="s">
        <v>136</v>
      </c>
      <c r="E675" s="245" t="s">
        <v>27</v>
      </c>
      <c r="F675" s="245">
        <v>100</v>
      </c>
      <c r="G675" s="245">
        <v>100</v>
      </c>
      <c r="H675" s="248">
        <f>(G675/F675)*100</f>
        <v>100</v>
      </c>
      <c r="I675" s="245"/>
      <c r="J675" s="245" t="s">
        <v>7</v>
      </c>
      <c r="K675" s="249" t="s">
        <v>93</v>
      </c>
      <c r="L675" s="245" t="s">
        <v>40</v>
      </c>
      <c r="M675" s="245">
        <v>401</v>
      </c>
      <c r="N675" s="245">
        <v>401</v>
      </c>
      <c r="O675" s="248">
        <f>(N675/M675)*100</f>
        <v>100</v>
      </c>
      <c r="P675" s="270"/>
      <c r="Q675" s="247"/>
      <c r="R675" s="250"/>
      <c r="S675" s="265"/>
    </row>
    <row r="676" spans="1:20" x14ac:dyDescent="0.35">
      <c r="A676" s="440"/>
      <c r="B676" s="443"/>
      <c r="C676" s="242" t="s">
        <v>8</v>
      </c>
      <c r="D676" s="238" t="s">
        <v>137</v>
      </c>
      <c r="E676" s="245" t="s">
        <v>27</v>
      </c>
      <c r="F676" s="245">
        <v>100</v>
      </c>
      <c r="G676" s="245">
        <v>100</v>
      </c>
      <c r="H676" s="248">
        <f>(G676/F676)*100</f>
        <v>100</v>
      </c>
      <c r="I676" s="245"/>
      <c r="J676" s="245"/>
      <c r="K676" s="271"/>
      <c r="L676" s="245"/>
      <c r="M676" s="251"/>
      <c r="N676" s="251"/>
      <c r="O676" s="248"/>
      <c r="P676" s="270"/>
      <c r="Q676" s="247"/>
      <c r="R676" s="250"/>
      <c r="S676" s="265"/>
    </row>
    <row r="677" spans="1:20" ht="43.5" customHeight="1" x14ac:dyDescent="0.35">
      <c r="A677" s="440"/>
      <c r="B677" s="443"/>
      <c r="C677" s="242" t="s">
        <v>9</v>
      </c>
      <c r="D677" s="238" t="s">
        <v>138</v>
      </c>
      <c r="E677" s="245" t="s">
        <v>27</v>
      </c>
      <c r="F677" s="245">
        <v>100</v>
      </c>
      <c r="G677" s="245">
        <v>100</v>
      </c>
      <c r="H677" s="248">
        <f>(G677/F677)*100</f>
        <v>100</v>
      </c>
      <c r="I677" s="245"/>
      <c r="J677" s="252"/>
      <c r="K677" s="249"/>
      <c r="L677" s="245"/>
      <c r="M677" s="253"/>
      <c r="N677" s="253"/>
      <c r="O677" s="248"/>
      <c r="P677" s="270"/>
      <c r="Q677" s="247"/>
      <c r="R677" s="250"/>
      <c r="S677" s="265"/>
    </row>
    <row r="678" spans="1:20" ht="75" customHeight="1" x14ac:dyDescent="0.35">
      <c r="A678" s="440"/>
      <c r="B678" s="443"/>
      <c r="C678" s="242" t="s">
        <v>10</v>
      </c>
      <c r="D678" s="238" t="s">
        <v>92</v>
      </c>
      <c r="E678" s="245" t="s">
        <v>27</v>
      </c>
      <c r="F678" s="245">
        <v>90</v>
      </c>
      <c r="G678" s="245">
        <v>100</v>
      </c>
      <c r="H678" s="248">
        <v>100</v>
      </c>
      <c r="I678" s="245"/>
      <c r="J678" s="252"/>
      <c r="K678" s="249"/>
      <c r="L678" s="245"/>
      <c r="M678" s="253"/>
      <c r="N678" s="253"/>
      <c r="O678" s="248"/>
      <c r="P678" s="270"/>
      <c r="Q678" s="247"/>
      <c r="R678" s="250"/>
      <c r="S678" s="266"/>
    </row>
    <row r="679" spans="1:20" ht="114.75" customHeight="1" x14ac:dyDescent="0.35">
      <c r="A679" s="440"/>
      <c r="B679" s="443"/>
      <c r="C679" s="242" t="s">
        <v>37</v>
      </c>
      <c r="D679" s="238" t="s">
        <v>139</v>
      </c>
      <c r="E679" s="245" t="s">
        <v>27</v>
      </c>
      <c r="F679" s="245">
        <v>100</v>
      </c>
      <c r="G679" s="245">
        <v>100</v>
      </c>
      <c r="H679" s="248">
        <f>(G679/F679)*100</f>
        <v>100</v>
      </c>
      <c r="I679" s="245"/>
      <c r="J679" s="252"/>
      <c r="K679" s="249"/>
      <c r="L679" s="245"/>
      <c r="M679" s="253"/>
      <c r="N679" s="253"/>
      <c r="O679" s="248"/>
      <c r="P679" s="270"/>
      <c r="Q679" s="247"/>
      <c r="R679" s="250"/>
      <c r="S679" s="265"/>
    </row>
    <row r="680" spans="1:20" ht="63" customHeight="1" x14ac:dyDescent="0.35">
      <c r="A680" s="440"/>
      <c r="B680" s="443"/>
      <c r="C680" s="237" t="s">
        <v>13</v>
      </c>
      <c r="D680" s="240" t="s">
        <v>140</v>
      </c>
      <c r="E680" s="245"/>
      <c r="F680" s="245"/>
      <c r="G680" s="245"/>
      <c r="H680" s="243">
        <f>(H681+H682+H683+H684+H685)/5</f>
        <v>100</v>
      </c>
      <c r="I680" s="243">
        <f>H680</f>
        <v>100</v>
      </c>
      <c r="J680" s="237" t="s">
        <v>13</v>
      </c>
      <c r="K680" s="240" t="s">
        <v>140</v>
      </c>
      <c r="L680" s="245"/>
      <c r="M680" s="253"/>
      <c r="N680" s="253"/>
      <c r="O680" s="243">
        <f>O681</f>
        <v>100</v>
      </c>
      <c r="P680" s="270">
        <f>O680</f>
        <v>100</v>
      </c>
      <c r="Q680" s="247">
        <f>(I680+P680)/2</f>
        <v>100</v>
      </c>
      <c r="R680" s="245"/>
      <c r="S680" s="265"/>
    </row>
    <row r="681" spans="1:20" ht="72.75" customHeight="1" x14ac:dyDescent="0.35">
      <c r="A681" s="440"/>
      <c r="B681" s="443"/>
      <c r="C681" s="242" t="s">
        <v>14</v>
      </c>
      <c r="D681" s="238" t="s">
        <v>141</v>
      </c>
      <c r="E681" s="245" t="s">
        <v>27</v>
      </c>
      <c r="F681" s="245">
        <v>100</v>
      </c>
      <c r="G681" s="245">
        <v>100</v>
      </c>
      <c r="H681" s="248">
        <f>(G681/F681)*100</f>
        <v>100</v>
      </c>
      <c r="I681" s="245"/>
      <c r="J681" s="252" t="s">
        <v>14</v>
      </c>
      <c r="K681" s="249" t="s">
        <v>93</v>
      </c>
      <c r="L681" s="245" t="s">
        <v>40</v>
      </c>
      <c r="M681" s="245">
        <v>416</v>
      </c>
      <c r="N681" s="245">
        <v>416</v>
      </c>
      <c r="O681" s="248">
        <f>(N681/M681)*100</f>
        <v>100</v>
      </c>
      <c r="P681" s="242"/>
      <c r="Q681" s="247"/>
      <c r="R681" s="250"/>
      <c r="S681" s="265"/>
    </row>
    <row r="682" spans="1:20" x14ac:dyDescent="0.35">
      <c r="A682" s="440"/>
      <c r="B682" s="443"/>
      <c r="C682" s="242" t="s">
        <v>15</v>
      </c>
      <c r="D682" s="238" t="s">
        <v>142</v>
      </c>
      <c r="E682" s="245" t="s">
        <v>27</v>
      </c>
      <c r="F682" s="245">
        <v>100</v>
      </c>
      <c r="G682" s="245">
        <v>100</v>
      </c>
      <c r="H682" s="248">
        <f>(G682/F682)*100</f>
        <v>100</v>
      </c>
      <c r="I682" s="245"/>
      <c r="J682" s="252"/>
      <c r="K682" s="249"/>
      <c r="L682" s="245"/>
      <c r="M682" s="253"/>
      <c r="N682" s="253"/>
      <c r="O682" s="248"/>
      <c r="P682" s="270"/>
      <c r="Q682" s="247"/>
      <c r="R682" s="250"/>
      <c r="S682" s="265"/>
    </row>
    <row r="683" spans="1:20" ht="42.75" customHeight="1" x14ac:dyDescent="0.35">
      <c r="A683" s="440"/>
      <c r="B683" s="443"/>
      <c r="C683" s="242" t="s">
        <v>41</v>
      </c>
      <c r="D683" s="238" t="s">
        <v>138</v>
      </c>
      <c r="E683" s="245" t="s">
        <v>27</v>
      </c>
      <c r="F683" s="245">
        <v>100</v>
      </c>
      <c r="G683" s="245">
        <v>100</v>
      </c>
      <c r="H683" s="248">
        <f>(G683/F683)*100</f>
        <v>100</v>
      </c>
      <c r="I683" s="245"/>
      <c r="J683" s="252"/>
      <c r="K683" s="249"/>
      <c r="L683" s="245"/>
      <c r="M683" s="253"/>
      <c r="N683" s="253"/>
      <c r="O683" s="248"/>
      <c r="P683" s="270"/>
      <c r="Q683" s="247"/>
      <c r="R683" s="250"/>
      <c r="S683" s="265"/>
    </row>
    <row r="684" spans="1:20" ht="74.25" customHeight="1" x14ac:dyDescent="0.35">
      <c r="A684" s="440"/>
      <c r="B684" s="443"/>
      <c r="C684" s="242" t="s">
        <v>47</v>
      </c>
      <c r="D684" s="238" t="s">
        <v>92</v>
      </c>
      <c r="E684" s="245" t="s">
        <v>27</v>
      </c>
      <c r="F684" s="245">
        <v>90</v>
      </c>
      <c r="G684" s="245">
        <v>100</v>
      </c>
      <c r="H684" s="248">
        <v>100</v>
      </c>
      <c r="I684" s="245"/>
      <c r="J684" s="252"/>
      <c r="K684" s="249"/>
      <c r="L684" s="245"/>
      <c r="M684" s="253"/>
      <c r="N684" s="253"/>
      <c r="O684" s="248"/>
      <c r="P684" s="270"/>
      <c r="Q684" s="247"/>
      <c r="R684" s="250"/>
      <c r="S684" s="265"/>
    </row>
    <row r="685" spans="1:20" ht="126" customHeight="1" x14ac:dyDescent="0.35">
      <c r="A685" s="440"/>
      <c r="B685" s="443"/>
      <c r="C685" s="242" t="s">
        <v>69</v>
      </c>
      <c r="D685" s="238" t="s">
        <v>139</v>
      </c>
      <c r="E685" s="245" t="s">
        <v>27</v>
      </c>
      <c r="F685" s="245">
        <v>100</v>
      </c>
      <c r="G685" s="245">
        <v>100</v>
      </c>
      <c r="H685" s="248">
        <f>(G685/F685)*100</f>
        <v>100</v>
      </c>
      <c r="I685" s="245"/>
      <c r="J685" s="252"/>
      <c r="K685" s="249"/>
      <c r="L685" s="245"/>
      <c r="M685" s="253"/>
      <c r="N685" s="253"/>
      <c r="O685" s="248"/>
      <c r="P685" s="270"/>
      <c r="Q685" s="247"/>
      <c r="R685" s="250"/>
      <c r="S685" s="265"/>
    </row>
    <row r="686" spans="1:20" ht="57" customHeight="1" x14ac:dyDescent="0.35">
      <c r="A686" s="440"/>
      <c r="B686" s="443"/>
      <c r="C686" s="237" t="s">
        <v>30</v>
      </c>
      <c r="D686" s="240" t="s">
        <v>143</v>
      </c>
      <c r="E686" s="245"/>
      <c r="F686" s="245"/>
      <c r="G686" s="245"/>
      <c r="H686" s="243">
        <f>(H687+H688+H689+H690+H691)/5</f>
        <v>100</v>
      </c>
      <c r="I686" s="243">
        <f>H686</f>
        <v>100</v>
      </c>
      <c r="J686" s="237" t="s">
        <v>30</v>
      </c>
      <c r="K686" s="240" t="str">
        <f>D686</f>
        <v>Реализация основных общеобразовательных программ среднего общего образования</v>
      </c>
      <c r="L686" s="245"/>
      <c r="M686" s="253"/>
      <c r="N686" s="253"/>
      <c r="O686" s="243">
        <f>O687</f>
        <v>100</v>
      </c>
      <c r="P686" s="270">
        <f>O686</f>
        <v>100</v>
      </c>
      <c r="Q686" s="247">
        <f>(I686+P686)/2</f>
        <v>100</v>
      </c>
      <c r="R686" s="245"/>
      <c r="S686" s="265"/>
    </row>
    <row r="687" spans="1:20" ht="60" customHeight="1" x14ac:dyDescent="0.35">
      <c r="A687" s="440"/>
      <c r="B687" s="443"/>
      <c r="C687" s="242" t="s">
        <v>31</v>
      </c>
      <c r="D687" s="238" t="s">
        <v>144</v>
      </c>
      <c r="E687" s="245" t="s">
        <v>27</v>
      </c>
      <c r="F687" s="245">
        <v>100</v>
      </c>
      <c r="G687" s="245">
        <v>100</v>
      </c>
      <c r="H687" s="248">
        <f>(G687/F687)*100</f>
        <v>100</v>
      </c>
      <c r="I687" s="245"/>
      <c r="J687" s="252" t="s">
        <v>31</v>
      </c>
      <c r="K687" s="249" t="s">
        <v>93</v>
      </c>
      <c r="L687" s="245" t="s">
        <v>40</v>
      </c>
      <c r="M687" s="245">
        <v>65</v>
      </c>
      <c r="N687" s="245">
        <v>65</v>
      </c>
      <c r="O687" s="248">
        <f>(N687/M687)*100</f>
        <v>100</v>
      </c>
      <c r="P687" s="242"/>
      <c r="Q687" s="247"/>
      <c r="R687" s="250"/>
      <c r="S687" s="265"/>
    </row>
    <row r="688" spans="1:20" x14ac:dyDescent="0.35">
      <c r="A688" s="440"/>
      <c r="B688" s="443"/>
      <c r="C688" s="242" t="s">
        <v>32</v>
      </c>
      <c r="D688" s="238" t="s">
        <v>145</v>
      </c>
      <c r="E688" s="245" t="s">
        <v>27</v>
      </c>
      <c r="F688" s="245">
        <v>100</v>
      </c>
      <c r="G688" s="245">
        <v>100</v>
      </c>
      <c r="H688" s="248">
        <f>(G688/F688)*100</f>
        <v>100</v>
      </c>
      <c r="I688" s="245"/>
      <c r="J688" s="252"/>
      <c r="K688" s="249"/>
      <c r="L688" s="245"/>
      <c r="M688" s="253"/>
      <c r="N688" s="253"/>
      <c r="O688" s="248"/>
      <c r="P688" s="270"/>
      <c r="Q688" s="247"/>
      <c r="R688" s="250"/>
      <c r="S688" s="265"/>
    </row>
    <row r="689" spans="1:20" ht="54" customHeight="1" x14ac:dyDescent="0.35">
      <c r="A689" s="440"/>
      <c r="B689" s="443"/>
      <c r="C689" s="242" t="s">
        <v>54</v>
      </c>
      <c r="D689" s="238" t="s">
        <v>138</v>
      </c>
      <c r="E689" s="245" t="s">
        <v>27</v>
      </c>
      <c r="F689" s="245">
        <v>100</v>
      </c>
      <c r="G689" s="245">
        <v>100</v>
      </c>
      <c r="H689" s="248">
        <f>(G689/F689)*100</f>
        <v>100</v>
      </c>
      <c r="I689" s="245"/>
      <c r="J689" s="252"/>
      <c r="K689" s="249"/>
      <c r="L689" s="245"/>
      <c r="M689" s="253"/>
      <c r="N689" s="253"/>
      <c r="O689" s="248"/>
      <c r="P689" s="270"/>
      <c r="Q689" s="247"/>
      <c r="R689" s="250"/>
      <c r="S689" s="265"/>
    </row>
    <row r="690" spans="1:20" ht="68.25" customHeight="1" x14ac:dyDescent="0.35">
      <c r="A690" s="440"/>
      <c r="B690" s="443"/>
      <c r="C690" s="242" t="s">
        <v>55</v>
      </c>
      <c r="D690" s="238" t="s">
        <v>92</v>
      </c>
      <c r="E690" s="245" t="s">
        <v>27</v>
      </c>
      <c r="F690" s="245">
        <v>90</v>
      </c>
      <c r="G690" s="245">
        <v>100</v>
      </c>
      <c r="H690" s="248">
        <v>100</v>
      </c>
      <c r="I690" s="245"/>
      <c r="J690" s="252"/>
      <c r="K690" s="249"/>
      <c r="L690" s="245"/>
      <c r="M690" s="253"/>
      <c r="N690" s="253"/>
      <c r="O690" s="248"/>
      <c r="P690" s="270"/>
      <c r="Q690" s="247"/>
      <c r="R690" s="250"/>
      <c r="S690" s="265"/>
    </row>
    <row r="691" spans="1:20" ht="121.5" customHeight="1" x14ac:dyDescent="0.35">
      <c r="A691" s="440"/>
      <c r="B691" s="443"/>
      <c r="C691" s="242" t="s">
        <v>146</v>
      </c>
      <c r="D691" s="238" t="s">
        <v>139</v>
      </c>
      <c r="E691" s="245" t="s">
        <v>27</v>
      </c>
      <c r="F691" s="245">
        <v>100</v>
      </c>
      <c r="G691" s="245">
        <v>100</v>
      </c>
      <c r="H691" s="248">
        <f>(G691/F691)*100</f>
        <v>100</v>
      </c>
      <c r="I691" s="245"/>
      <c r="J691" s="252"/>
      <c r="K691" s="249"/>
      <c r="L691" s="245"/>
      <c r="M691" s="253"/>
      <c r="N691" s="253"/>
      <c r="O691" s="248"/>
      <c r="P691" s="270"/>
      <c r="Q691" s="247"/>
      <c r="R691" s="250"/>
      <c r="S691" s="265"/>
    </row>
    <row r="692" spans="1:20" x14ac:dyDescent="0.35">
      <c r="A692" s="440"/>
      <c r="B692" s="443"/>
      <c r="C692" s="237" t="s">
        <v>44</v>
      </c>
      <c r="D692" s="240" t="s">
        <v>94</v>
      </c>
      <c r="E692" s="245"/>
      <c r="F692" s="245"/>
      <c r="G692" s="245"/>
      <c r="H692" s="243">
        <v>100</v>
      </c>
      <c r="I692" s="243">
        <f>H692</f>
        <v>100</v>
      </c>
      <c r="J692" s="237" t="s">
        <v>44</v>
      </c>
      <c r="K692" s="240" t="s">
        <v>94</v>
      </c>
      <c r="L692" s="245"/>
      <c r="M692" s="253"/>
      <c r="N692" s="253"/>
      <c r="O692" s="243">
        <f>O693</f>
        <v>100</v>
      </c>
      <c r="P692" s="270">
        <f>O692</f>
        <v>100</v>
      </c>
      <c r="Q692" s="247">
        <f>(I692+P692)/2</f>
        <v>100</v>
      </c>
      <c r="R692" s="245"/>
      <c r="S692" s="265"/>
    </row>
    <row r="693" spans="1:20" ht="51.75" customHeight="1" x14ac:dyDescent="0.35">
      <c r="A693" s="440"/>
      <c r="B693" s="443"/>
      <c r="C693" s="242" t="s">
        <v>45</v>
      </c>
      <c r="D693" s="238" t="s">
        <v>147</v>
      </c>
      <c r="E693" s="245" t="s">
        <v>27</v>
      </c>
      <c r="F693" s="245">
        <v>100</v>
      </c>
      <c r="G693" s="245">
        <v>100</v>
      </c>
      <c r="H693" s="248">
        <f>(G693/F693)*100</f>
        <v>100</v>
      </c>
      <c r="I693" s="245"/>
      <c r="J693" s="252" t="s">
        <v>45</v>
      </c>
      <c r="K693" s="249" t="s">
        <v>93</v>
      </c>
      <c r="L693" s="245" t="s">
        <v>40</v>
      </c>
      <c r="M693" s="245">
        <v>101</v>
      </c>
      <c r="N693" s="245">
        <v>101</v>
      </c>
      <c r="O693" s="248">
        <f>(N693/M693)*100</f>
        <v>100</v>
      </c>
      <c r="P693" s="270"/>
      <c r="Q693" s="247"/>
      <c r="R693" s="250"/>
      <c r="S693" s="265"/>
    </row>
    <row r="694" spans="1:20" ht="81.75" customHeight="1" x14ac:dyDescent="0.35">
      <c r="A694" s="440"/>
      <c r="B694" s="443"/>
      <c r="C694" s="242" t="s">
        <v>148</v>
      </c>
      <c r="D694" s="238" t="s">
        <v>149</v>
      </c>
      <c r="E694" s="245" t="s">
        <v>27</v>
      </c>
      <c r="F694" s="245">
        <v>90</v>
      </c>
      <c r="G694" s="245">
        <v>90</v>
      </c>
      <c r="H694" s="248">
        <f>(G694/F694)*100</f>
        <v>100</v>
      </c>
      <c r="I694" s="245"/>
      <c r="J694" s="252"/>
      <c r="K694" s="249"/>
      <c r="L694" s="245"/>
      <c r="M694" s="253"/>
      <c r="N694" s="253"/>
      <c r="O694" s="248"/>
      <c r="P694" s="270"/>
      <c r="Q694" s="247"/>
      <c r="R694" s="250"/>
      <c r="S694" s="265"/>
    </row>
    <row r="695" spans="1:20" ht="51" customHeight="1" x14ac:dyDescent="0.35">
      <c r="A695" s="440"/>
      <c r="B695" s="443"/>
      <c r="C695" s="237" t="s">
        <v>175</v>
      </c>
      <c r="D695" s="240" t="s">
        <v>233</v>
      </c>
      <c r="E695" s="245"/>
      <c r="F695" s="245"/>
      <c r="G695" s="245"/>
      <c r="H695" s="243">
        <v>100</v>
      </c>
      <c r="I695" s="243">
        <f>H695</f>
        <v>100</v>
      </c>
      <c r="J695" s="237" t="s">
        <v>175</v>
      </c>
      <c r="K695" s="240" t="str">
        <f>D695</f>
        <v>Реализация дополнительных общеразвивающих программ</v>
      </c>
      <c r="L695" s="245"/>
      <c r="M695" s="253"/>
      <c r="N695" s="253"/>
      <c r="O695" s="243">
        <f>O696</f>
        <v>105.13245033112584</v>
      </c>
      <c r="P695" s="270">
        <f>O695</f>
        <v>105.13245033112584</v>
      </c>
      <c r="Q695" s="247">
        <f>(I695+P695)/2</f>
        <v>102.56622516556291</v>
      </c>
      <c r="R695" s="242"/>
      <c r="S695" s="265"/>
    </row>
    <row r="696" spans="1:20" ht="83.25" customHeight="1" x14ac:dyDescent="0.35">
      <c r="A696" s="440"/>
      <c r="B696" s="443"/>
      <c r="C696" s="242" t="s">
        <v>176</v>
      </c>
      <c r="D696" s="238" t="s">
        <v>149</v>
      </c>
      <c r="E696" s="245" t="s">
        <v>27</v>
      </c>
      <c r="F696" s="245">
        <v>90</v>
      </c>
      <c r="G696" s="245">
        <v>90</v>
      </c>
      <c r="H696" s="248">
        <f>(G696/F696)*100</f>
        <v>100</v>
      </c>
      <c r="I696" s="245"/>
      <c r="J696" s="252" t="s">
        <v>176</v>
      </c>
      <c r="K696" s="249" t="s">
        <v>224</v>
      </c>
      <c r="L696" s="245" t="s">
        <v>427</v>
      </c>
      <c r="M696" s="245">
        <v>61608</v>
      </c>
      <c r="N696" s="245">
        <v>64770</v>
      </c>
      <c r="O696" s="248">
        <f>(N696/M696)*100</f>
        <v>105.13245033112584</v>
      </c>
      <c r="P696" s="270"/>
      <c r="Q696" s="247"/>
      <c r="R696" s="250"/>
      <c r="S696" s="265"/>
    </row>
    <row r="697" spans="1:20" s="264" customFormat="1" ht="45" customHeight="1" x14ac:dyDescent="0.35">
      <c r="A697" s="441"/>
      <c r="B697" s="444"/>
      <c r="C697" s="257"/>
      <c r="D697" s="258" t="s">
        <v>6</v>
      </c>
      <c r="E697" s="257"/>
      <c r="F697" s="259"/>
      <c r="G697" s="259"/>
      <c r="H697" s="260">
        <f>(H695+H692+H686+H680+H674)/5</f>
        <v>100</v>
      </c>
      <c r="I697" s="260">
        <f>H697</f>
        <v>100</v>
      </c>
      <c r="J697" s="261"/>
      <c r="K697" s="258" t="s">
        <v>6</v>
      </c>
      <c r="L697" s="259"/>
      <c r="M697" s="262"/>
      <c r="N697" s="262"/>
      <c r="O697" s="260">
        <f>(O695+O692+O686+O680+O674)/5</f>
        <v>101.02649006622516</v>
      </c>
      <c r="P697" s="260">
        <f>(P695+P692+P686+P680+P674)/5</f>
        <v>101.02649006622516</v>
      </c>
      <c r="Q697" s="260">
        <f>(Q695+Q692+Q686+Q680+Q674)/5</f>
        <v>100.51324503311258</v>
      </c>
      <c r="R697" s="257" t="s">
        <v>33</v>
      </c>
      <c r="S697" s="265"/>
      <c r="T697" s="263"/>
    </row>
    <row r="698" spans="1:20" ht="57.75" customHeight="1" x14ac:dyDescent="0.35">
      <c r="A698" s="439">
        <v>52</v>
      </c>
      <c r="B698" s="442" t="s">
        <v>163</v>
      </c>
      <c r="C698" s="237" t="s">
        <v>12</v>
      </c>
      <c r="D698" s="240" t="s">
        <v>135</v>
      </c>
      <c r="E698" s="244"/>
      <c r="F698" s="244"/>
      <c r="G698" s="244"/>
      <c r="H698" s="243">
        <f>(H699+H700+H701+H702+H703)/5</f>
        <v>100</v>
      </c>
      <c r="I698" s="243">
        <f>H698</f>
        <v>100</v>
      </c>
      <c r="J698" s="244" t="s">
        <v>12</v>
      </c>
      <c r="K698" s="240" t="s">
        <v>135</v>
      </c>
      <c r="L698" s="245"/>
      <c r="M698" s="245"/>
      <c r="N698" s="245"/>
      <c r="O698" s="243">
        <f>O699</f>
        <v>100</v>
      </c>
      <c r="P698" s="270">
        <f>O698</f>
        <v>100</v>
      </c>
      <c r="Q698" s="247">
        <f>(I698+P698)/2</f>
        <v>100</v>
      </c>
      <c r="R698" s="242"/>
      <c r="S698" s="265"/>
    </row>
    <row r="699" spans="1:20" ht="77.25" customHeight="1" x14ac:dyDescent="0.35">
      <c r="A699" s="440"/>
      <c r="B699" s="443"/>
      <c r="C699" s="242" t="s">
        <v>7</v>
      </c>
      <c r="D699" s="238" t="s">
        <v>136</v>
      </c>
      <c r="E699" s="245" t="s">
        <v>27</v>
      </c>
      <c r="F699" s="245">
        <v>100</v>
      </c>
      <c r="G699" s="245">
        <v>100</v>
      </c>
      <c r="H699" s="248">
        <f>(G699/F699)*100</f>
        <v>100</v>
      </c>
      <c r="I699" s="245"/>
      <c r="J699" s="245" t="s">
        <v>7</v>
      </c>
      <c r="K699" s="249" t="s">
        <v>93</v>
      </c>
      <c r="L699" s="245" t="s">
        <v>40</v>
      </c>
      <c r="M699" s="245">
        <v>298</v>
      </c>
      <c r="N699" s="245">
        <v>298</v>
      </c>
      <c r="O699" s="248">
        <f>(N699/M699)*100</f>
        <v>100</v>
      </c>
      <c r="P699" s="270"/>
      <c r="Q699" s="247"/>
      <c r="R699" s="250"/>
      <c r="S699" s="265"/>
    </row>
    <row r="700" spans="1:20" x14ac:dyDescent="0.35">
      <c r="A700" s="440"/>
      <c r="B700" s="443"/>
      <c r="C700" s="242" t="s">
        <v>8</v>
      </c>
      <c r="D700" s="238" t="s">
        <v>137</v>
      </c>
      <c r="E700" s="245" t="s">
        <v>27</v>
      </c>
      <c r="F700" s="245">
        <v>100</v>
      </c>
      <c r="G700" s="245">
        <v>100</v>
      </c>
      <c r="H700" s="248">
        <f>(G700/F700)*100</f>
        <v>100</v>
      </c>
      <c r="I700" s="245"/>
      <c r="J700" s="245"/>
      <c r="K700" s="271"/>
      <c r="L700" s="245"/>
      <c r="M700" s="251"/>
      <c r="N700" s="251"/>
      <c r="O700" s="248"/>
      <c r="P700" s="270"/>
      <c r="Q700" s="247"/>
      <c r="R700" s="250"/>
      <c r="S700" s="265"/>
    </row>
    <row r="701" spans="1:20" ht="45" customHeight="1" x14ac:dyDescent="0.35">
      <c r="A701" s="440"/>
      <c r="B701" s="443"/>
      <c r="C701" s="242" t="s">
        <v>9</v>
      </c>
      <c r="D701" s="238" t="s">
        <v>138</v>
      </c>
      <c r="E701" s="245" t="s">
        <v>27</v>
      </c>
      <c r="F701" s="245">
        <v>100</v>
      </c>
      <c r="G701" s="245">
        <v>100</v>
      </c>
      <c r="H701" s="248">
        <f>(G701/F701)*100</f>
        <v>100</v>
      </c>
      <c r="I701" s="245"/>
      <c r="J701" s="252"/>
      <c r="K701" s="249"/>
      <c r="L701" s="245"/>
      <c r="M701" s="253"/>
      <c r="N701" s="253"/>
      <c r="O701" s="248"/>
      <c r="P701" s="270"/>
      <c r="Q701" s="247"/>
      <c r="R701" s="250"/>
      <c r="S701" s="265"/>
    </row>
    <row r="702" spans="1:20" ht="78.75" customHeight="1" x14ac:dyDescent="0.35">
      <c r="A702" s="440"/>
      <c r="B702" s="443"/>
      <c r="C702" s="242" t="s">
        <v>10</v>
      </c>
      <c r="D702" s="238" t="s">
        <v>92</v>
      </c>
      <c r="E702" s="245" t="s">
        <v>27</v>
      </c>
      <c r="F702" s="245">
        <v>90</v>
      </c>
      <c r="G702" s="245">
        <v>90</v>
      </c>
      <c r="H702" s="248">
        <f>(G702/F702)*100</f>
        <v>100</v>
      </c>
      <c r="I702" s="245"/>
      <c r="J702" s="252"/>
      <c r="K702" s="249"/>
      <c r="L702" s="245"/>
      <c r="M702" s="253"/>
      <c r="N702" s="253"/>
      <c r="O702" s="248"/>
      <c r="P702" s="270"/>
      <c r="Q702" s="247"/>
      <c r="R702" s="250"/>
      <c r="S702" s="265"/>
    </row>
    <row r="703" spans="1:20" ht="125.25" customHeight="1" x14ac:dyDescent="0.35">
      <c r="A703" s="440"/>
      <c r="B703" s="443"/>
      <c r="C703" s="242" t="s">
        <v>37</v>
      </c>
      <c r="D703" s="238" t="s">
        <v>139</v>
      </c>
      <c r="E703" s="245" t="s">
        <v>27</v>
      </c>
      <c r="F703" s="245">
        <v>100</v>
      </c>
      <c r="G703" s="245">
        <v>100</v>
      </c>
      <c r="H703" s="248">
        <f>(G703/F703)*100</f>
        <v>100</v>
      </c>
      <c r="I703" s="245"/>
      <c r="J703" s="252"/>
      <c r="K703" s="249"/>
      <c r="L703" s="245"/>
      <c r="M703" s="253"/>
      <c r="N703" s="253"/>
      <c r="O703" s="248"/>
      <c r="P703" s="270"/>
      <c r="Q703" s="247"/>
      <c r="R703" s="250"/>
      <c r="S703" s="265"/>
    </row>
    <row r="704" spans="1:20" ht="60" customHeight="1" x14ac:dyDescent="0.35">
      <c r="A704" s="440"/>
      <c r="B704" s="443"/>
      <c r="C704" s="237" t="s">
        <v>13</v>
      </c>
      <c r="D704" s="240" t="s">
        <v>140</v>
      </c>
      <c r="E704" s="245"/>
      <c r="F704" s="245"/>
      <c r="G704" s="245"/>
      <c r="H704" s="243">
        <f>(H705+H706+H707+H708+H709)/5</f>
        <v>100</v>
      </c>
      <c r="I704" s="243">
        <f>H704</f>
        <v>100</v>
      </c>
      <c r="J704" s="237" t="s">
        <v>13</v>
      </c>
      <c r="K704" s="240" t="s">
        <v>140</v>
      </c>
      <c r="L704" s="245"/>
      <c r="M704" s="253"/>
      <c r="N704" s="253"/>
      <c r="O704" s="243">
        <f>O705</f>
        <v>100</v>
      </c>
      <c r="P704" s="270">
        <f>O704</f>
        <v>100</v>
      </c>
      <c r="Q704" s="247">
        <f>(I704+P704)/2</f>
        <v>100</v>
      </c>
      <c r="R704" s="242"/>
      <c r="S704" s="265"/>
    </row>
    <row r="705" spans="1:19" ht="75" customHeight="1" x14ac:dyDescent="0.35">
      <c r="A705" s="440"/>
      <c r="B705" s="443"/>
      <c r="C705" s="242" t="s">
        <v>14</v>
      </c>
      <c r="D705" s="238" t="s">
        <v>141</v>
      </c>
      <c r="E705" s="245" t="s">
        <v>27</v>
      </c>
      <c r="F705" s="245">
        <v>100</v>
      </c>
      <c r="G705" s="245">
        <v>100</v>
      </c>
      <c r="H705" s="248">
        <f>(G705/F705)*100</f>
        <v>100</v>
      </c>
      <c r="I705" s="245"/>
      <c r="J705" s="252" t="s">
        <v>14</v>
      </c>
      <c r="K705" s="249" t="s">
        <v>93</v>
      </c>
      <c r="L705" s="245" t="s">
        <v>40</v>
      </c>
      <c r="M705" s="245">
        <v>327</v>
      </c>
      <c r="N705" s="245">
        <v>327</v>
      </c>
      <c r="O705" s="248">
        <f>(N705/M705)*100</f>
        <v>100</v>
      </c>
      <c r="P705" s="242"/>
      <c r="Q705" s="247"/>
      <c r="R705" s="250"/>
      <c r="S705" s="265"/>
    </row>
    <row r="706" spans="1:19" x14ac:dyDescent="0.35">
      <c r="A706" s="440"/>
      <c r="B706" s="443"/>
      <c r="C706" s="242" t="s">
        <v>15</v>
      </c>
      <c r="D706" s="238" t="s">
        <v>142</v>
      </c>
      <c r="E706" s="245" t="s">
        <v>27</v>
      </c>
      <c r="F706" s="245">
        <v>100</v>
      </c>
      <c r="G706" s="245">
        <v>100</v>
      </c>
      <c r="H706" s="248">
        <f>(G706/F706)*100</f>
        <v>100</v>
      </c>
      <c r="I706" s="245"/>
      <c r="J706" s="252"/>
      <c r="K706" s="249"/>
      <c r="L706" s="245"/>
      <c r="M706" s="253"/>
      <c r="N706" s="253"/>
      <c r="O706" s="248"/>
      <c r="P706" s="270"/>
      <c r="Q706" s="247"/>
      <c r="R706" s="250"/>
      <c r="S706" s="265"/>
    </row>
    <row r="707" spans="1:19" ht="58.5" customHeight="1" x14ac:dyDescent="0.35">
      <c r="A707" s="440"/>
      <c r="B707" s="443"/>
      <c r="C707" s="242" t="s">
        <v>41</v>
      </c>
      <c r="D707" s="238" t="s">
        <v>138</v>
      </c>
      <c r="E707" s="245" t="s">
        <v>27</v>
      </c>
      <c r="F707" s="245">
        <v>100</v>
      </c>
      <c r="G707" s="245">
        <v>100</v>
      </c>
      <c r="H707" s="248">
        <f>(G707/F707)*100</f>
        <v>100</v>
      </c>
      <c r="I707" s="245"/>
      <c r="J707" s="252"/>
      <c r="K707" s="249"/>
      <c r="L707" s="245"/>
      <c r="M707" s="253"/>
      <c r="N707" s="253"/>
      <c r="O707" s="248"/>
      <c r="P707" s="270"/>
      <c r="Q707" s="247"/>
      <c r="R707" s="250"/>
      <c r="S707" s="265"/>
    </row>
    <row r="708" spans="1:19" ht="73.5" customHeight="1" x14ac:dyDescent="0.35">
      <c r="A708" s="440"/>
      <c r="B708" s="443"/>
      <c r="C708" s="242" t="s">
        <v>47</v>
      </c>
      <c r="D708" s="238" t="s">
        <v>92</v>
      </c>
      <c r="E708" s="245" t="s">
        <v>27</v>
      </c>
      <c r="F708" s="245">
        <v>90</v>
      </c>
      <c r="G708" s="245">
        <v>90</v>
      </c>
      <c r="H708" s="248">
        <f>(G708/F708)*100</f>
        <v>100</v>
      </c>
      <c r="I708" s="245"/>
      <c r="J708" s="252"/>
      <c r="K708" s="249"/>
      <c r="L708" s="245"/>
      <c r="M708" s="253"/>
      <c r="N708" s="253"/>
      <c r="O708" s="248"/>
      <c r="P708" s="270"/>
      <c r="Q708" s="247"/>
      <c r="R708" s="250"/>
      <c r="S708" s="265"/>
    </row>
    <row r="709" spans="1:19" ht="111.75" customHeight="1" x14ac:dyDescent="0.35">
      <c r="A709" s="440"/>
      <c r="B709" s="443"/>
      <c r="C709" s="242" t="s">
        <v>69</v>
      </c>
      <c r="D709" s="238" t="s">
        <v>139</v>
      </c>
      <c r="E709" s="245" t="s">
        <v>27</v>
      </c>
      <c r="F709" s="245">
        <v>100</v>
      </c>
      <c r="G709" s="245">
        <v>100</v>
      </c>
      <c r="H709" s="248">
        <f>(G709/F709)*100</f>
        <v>100</v>
      </c>
      <c r="I709" s="245"/>
      <c r="J709" s="252"/>
      <c r="K709" s="249"/>
      <c r="L709" s="245"/>
      <c r="M709" s="253"/>
      <c r="N709" s="253"/>
      <c r="O709" s="248"/>
      <c r="P709" s="270"/>
      <c r="Q709" s="247"/>
      <c r="R709" s="250"/>
      <c r="S709" s="265"/>
    </row>
    <row r="710" spans="1:19" ht="61.5" customHeight="1" x14ac:dyDescent="0.35">
      <c r="A710" s="440"/>
      <c r="B710" s="443"/>
      <c r="C710" s="237" t="s">
        <v>30</v>
      </c>
      <c r="D710" s="240" t="s">
        <v>143</v>
      </c>
      <c r="E710" s="245"/>
      <c r="F710" s="245"/>
      <c r="G710" s="245"/>
      <c r="H710" s="243">
        <f>(H711+H712+H713+H714+H715)/5</f>
        <v>100</v>
      </c>
      <c r="I710" s="243">
        <f>H710</f>
        <v>100</v>
      </c>
      <c r="J710" s="237" t="s">
        <v>30</v>
      </c>
      <c r="K710" s="240" t="str">
        <f>D710</f>
        <v>Реализация основных общеобразовательных программ среднего общего образования</v>
      </c>
      <c r="L710" s="245"/>
      <c r="M710" s="253"/>
      <c r="N710" s="253"/>
      <c r="O710" s="243">
        <f>O711</f>
        <v>100</v>
      </c>
      <c r="P710" s="270">
        <f>O710</f>
        <v>100</v>
      </c>
      <c r="Q710" s="247">
        <f>(I710+P710)/2</f>
        <v>100</v>
      </c>
      <c r="R710" s="245"/>
      <c r="S710" s="265"/>
    </row>
    <row r="711" spans="1:19" ht="76.5" customHeight="1" x14ac:dyDescent="0.35">
      <c r="A711" s="440"/>
      <c r="B711" s="443"/>
      <c r="C711" s="242" t="s">
        <v>31</v>
      </c>
      <c r="D711" s="238" t="s">
        <v>144</v>
      </c>
      <c r="E711" s="245" t="s">
        <v>27</v>
      </c>
      <c r="F711" s="245">
        <v>100</v>
      </c>
      <c r="G711" s="245">
        <v>100</v>
      </c>
      <c r="H711" s="248">
        <f>(G711/F711)*100</f>
        <v>100</v>
      </c>
      <c r="I711" s="245"/>
      <c r="J711" s="252" t="s">
        <v>31</v>
      </c>
      <c r="K711" s="249" t="s">
        <v>93</v>
      </c>
      <c r="L711" s="245" t="s">
        <v>40</v>
      </c>
      <c r="M711" s="245">
        <v>95</v>
      </c>
      <c r="N711" s="245">
        <v>95</v>
      </c>
      <c r="O711" s="248">
        <f>(N711/M711)*100</f>
        <v>100</v>
      </c>
      <c r="P711" s="242"/>
      <c r="Q711" s="247"/>
      <c r="R711" s="250"/>
      <c r="S711" s="265"/>
    </row>
    <row r="712" spans="1:19" x14ac:dyDescent="0.35">
      <c r="A712" s="440"/>
      <c r="B712" s="443"/>
      <c r="C712" s="242" t="s">
        <v>32</v>
      </c>
      <c r="D712" s="238" t="s">
        <v>145</v>
      </c>
      <c r="E712" s="245" t="s">
        <v>27</v>
      </c>
      <c r="F712" s="245">
        <v>100</v>
      </c>
      <c r="G712" s="245">
        <v>100</v>
      </c>
      <c r="H712" s="248">
        <f>(G712/F712)*100</f>
        <v>100</v>
      </c>
      <c r="I712" s="245"/>
      <c r="J712" s="252"/>
      <c r="K712" s="249"/>
      <c r="L712" s="245"/>
      <c r="M712" s="253"/>
      <c r="N712" s="253"/>
      <c r="O712" s="248"/>
      <c r="P712" s="270"/>
      <c r="Q712" s="247"/>
      <c r="R712" s="250"/>
      <c r="S712" s="265"/>
    </row>
    <row r="713" spans="1:19" ht="45.75" customHeight="1" x14ac:dyDescent="0.35">
      <c r="A713" s="440"/>
      <c r="B713" s="443"/>
      <c r="C713" s="242" t="s">
        <v>54</v>
      </c>
      <c r="D713" s="238" t="s">
        <v>138</v>
      </c>
      <c r="E713" s="245" t="s">
        <v>27</v>
      </c>
      <c r="F713" s="245">
        <v>100</v>
      </c>
      <c r="G713" s="245">
        <v>100</v>
      </c>
      <c r="H713" s="248">
        <f>(G713/F713)*100</f>
        <v>100</v>
      </c>
      <c r="I713" s="245"/>
      <c r="J713" s="252"/>
      <c r="K713" s="249"/>
      <c r="L713" s="245"/>
      <c r="M713" s="253"/>
      <c r="N713" s="253"/>
      <c r="O713" s="248"/>
      <c r="P713" s="270"/>
      <c r="Q713" s="247"/>
      <c r="R713" s="250"/>
      <c r="S713" s="265"/>
    </row>
    <row r="714" spans="1:19" ht="75" customHeight="1" x14ac:dyDescent="0.35">
      <c r="A714" s="440"/>
      <c r="B714" s="443"/>
      <c r="C714" s="242" t="s">
        <v>55</v>
      </c>
      <c r="D714" s="238" t="s">
        <v>92</v>
      </c>
      <c r="E714" s="245" t="s">
        <v>27</v>
      </c>
      <c r="F714" s="245">
        <v>90</v>
      </c>
      <c r="G714" s="245">
        <v>90</v>
      </c>
      <c r="H714" s="248">
        <f>(G714/F714)*100</f>
        <v>100</v>
      </c>
      <c r="I714" s="245"/>
      <c r="J714" s="252"/>
      <c r="K714" s="249"/>
      <c r="L714" s="245"/>
      <c r="M714" s="253"/>
      <c r="N714" s="253"/>
      <c r="O714" s="248"/>
      <c r="P714" s="270"/>
      <c r="Q714" s="247"/>
      <c r="R714" s="250"/>
      <c r="S714" s="265"/>
    </row>
    <row r="715" spans="1:19" ht="123" customHeight="1" x14ac:dyDescent="0.35">
      <c r="A715" s="440"/>
      <c r="B715" s="443"/>
      <c r="C715" s="242" t="s">
        <v>146</v>
      </c>
      <c r="D715" s="238" t="s">
        <v>139</v>
      </c>
      <c r="E715" s="245" t="s">
        <v>27</v>
      </c>
      <c r="F715" s="245">
        <v>100</v>
      </c>
      <c r="G715" s="245">
        <v>100</v>
      </c>
      <c r="H715" s="248">
        <f>(G715/F715)*100</f>
        <v>100</v>
      </c>
      <c r="I715" s="245"/>
      <c r="J715" s="252"/>
      <c r="K715" s="249"/>
      <c r="L715" s="245"/>
      <c r="M715" s="253"/>
      <c r="N715" s="253"/>
      <c r="O715" s="248"/>
      <c r="P715" s="270"/>
      <c r="Q715" s="247"/>
      <c r="R715" s="250"/>
      <c r="S715" s="265"/>
    </row>
    <row r="716" spans="1:19" x14ac:dyDescent="0.35">
      <c r="A716" s="440"/>
      <c r="B716" s="443"/>
      <c r="C716" s="237" t="s">
        <v>44</v>
      </c>
      <c r="D716" s="240" t="s">
        <v>94</v>
      </c>
      <c r="E716" s="245"/>
      <c r="F716" s="245"/>
      <c r="G716" s="245"/>
      <c r="H716" s="243">
        <v>100</v>
      </c>
      <c r="I716" s="243">
        <f>H716</f>
        <v>100</v>
      </c>
      <c r="J716" s="237" t="s">
        <v>44</v>
      </c>
      <c r="K716" s="240" t="s">
        <v>94</v>
      </c>
      <c r="L716" s="245"/>
      <c r="M716" s="253"/>
      <c r="N716" s="253"/>
      <c r="O716" s="243">
        <f>O717</f>
        <v>100</v>
      </c>
      <c r="P716" s="270">
        <f>O716</f>
        <v>100</v>
      </c>
      <c r="Q716" s="247">
        <f>(I716+P716)/2</f>
        <v>100</v>
      </c>
      <c r="R716" s="319"/>
      <c r="S716" s="265"/>
    </row>
    <row r="717" spans="1:19" ht="45" customHeight="1" x14ac:dyDescent="0.35">
      <c r="A717" s="440"/>
      <c r="B717" s="443"/>
      <c r="C717" s="242" t="s">
        <v>45</v>
      </c>
      <c r="D717" s="238" t="s">
        <v>147</v>
      </c>
      <c r="E717" s="245" t="s">
        <v>27</v>
      </c>
      <c r="F717" s="245">
        <v>100</v>
      </c>
      <c r="G717" s="245">
        <v>100</v>
      </c>
      <c r="H717" s="248">
        <f>(G717/F717)*100</f>
        <v>100</v>
      </c>
      <c r="I717" s="245"/>
      <c r="J717" s="252" t="s">
        <v>45</v>
      </c>
      <c r="K717" s="249" t="s">
        <v>93</v>
      </c>
      <c r="L717" s="245" t="s">
        <v>40</v>
      </c>
      <c r="M717" s="245">
        <v>90</v>
      </c>
      <c r="N717" s="245">
        <v>90</v>
      </c>
      <c r="O717" s="248">
        <f>(N717/M717)*100</f>
        <v>100</v>
      </c>
      <c r="P717" s="270"/>
      <c r="Q717" s="247"/>
      <c r="R717" s="250"/>
      <c r="S717" s="265"/>
    </row>
    <row r="718" spans="1:19" ht="84" customHeight="1" x14ac:dyDescent="0.35">
      <c r="A718" s="440"/>
      <c r="B718" s="443"/>
      <c r="C718" s="242" t="s">
        <v>148</v>
      </c>
      <c r="D718" s="238" t="s">
        <v>149</v>
      </c>
      <c r="E718" s="245" t="s">
        <v>27</v>
      </c>
      <c r="F718" s="245">
        <v>90</v>
      </c>
      <c r="G718" s="245">
        <v>90</v>
      </c>
      <c r="H718" s="248">
        <f>(G718/F718)*100</f>
        <v>100</v>
      </c>
      <c r="I718" s="245"/>
      <c r="J718" s="252"/>
      <c r="K718" s="249"/>
      <c r="L718" s="245"/>
      <c r="M718" s="253"/>
      <c r="N718" s="253"/>
      <c r="O718" s="248"/>
      <c r="P718" s="270"/>
      <c r="Q718" s="247"/>
      <c r="R718" s="250"/>
      <c r="S718" s="265"/>
    </row>
    <row r="719" spans="1:19" ht="57.75" customHeight="1" x14ac:dyDescent="0.35">
      <c r="A719" s="440"/>
      <c r="B719" s="443"/>
      <c r="C719" s="237" t="s">
        <v>175</v>
      </c>
      <c r="D719" s="240" t="s">
        <v>233</v>
      </c>
      <c r="E719" s="245"/>
      <c r="F719" s="245"/>
      <c r="G719" s="245"/>
      <c r="H719" s="243">
        <v>100</v>
      </c>
      <c r="I719" s="243">
        <f>H719</f>
        <v>100</v>
      </c>
      <c r="J719" s="237" t="s">
        <v>175</v>
      </c>
      <c r="K719" s="240" t="str">
        <f>D719</f>
        <v>Реализация дополнительных общеразвивающих программ</v>
      </c>
      <c r="L719" s="245"/>
      <c r="M719" s="253"/>
      <c r="N719" s="253"/>
      <c r="O719" s="243">
        <f>O720</f>
        <v>100.66004471964224</v>
      </c>
      <c r="P719" s="270">
        <f>O719</f>
        <v>100.66004471964224</v>
      </c>
      <c r="Q719" s="247">
        <f>(I719+P719)/2</f>
        <v>100.33002235982113</v>
      </c>
      <c r="R719" s="245"/>
      <c r="S719" s="265"/>
    </row>
    <row r="720" spans="1:19" ht="86.25" customHeight="1" x14ac:dyDescent="0.35">
      <c r="A720" s="440"/>
      <c r="B720" s="443"/>
      <c r="C720" s="242" t="s">
        <v>176</v>
      </c>
      <c r="D720" s="238" t="s">
        <v>149</v>
      </c>
      <c r="E720" s="245" t="s">
        <v>27</v>
      </c>
      <c r="F720" s="245">
        <v>90</v>
      </c>
      <c r="G720" s="245">
        <v>90</v>
      </c>
      <c r="H720" s="248">
        <f>(G720/F720)*100</f>
        <v>100</v>
      </c>
      <c r="I720" s="245"/>
      <c r="J720" s="252" t="s">
        <v>176</v>
      </c>
      <c r="K720" s="249" t="s">
        <v>224</v>
      </c>
      <c r="L720" s="245" t="s">
        <v>427</v>
      </c>
      <c r="M720" s="245">
        <v>46512</v>
      </c>
      <c r="N720" s="245">
        <v>46819</v>
      </c>
      <c r="O720" s="248">
        <f>(N720/M720)*100</f>
        <v>100.66004471964224</v>
      </c>
      <c r="P720" s="270"/>
      <c r="Q720" s="247"/>
      <c r="R720" s="250"/>
      <c r="S720" s="265"/>
    </row>
    <row r="721" spans="1:20" s="264" customFormat="1" ht="45" customHeight="1" x14ac:dyDescent="0.35">
      <c r="A721" s="441"/>
      <c r="B721" s="444"/>
      <c r="C721" s="257"/>
      <c r="D721" s="258" t="s">
        <v>6</v>
      </c>
      <c r="E721" s="257"/>
      <c r="F721" s="259"/>
      <c r="G721" s="259"/>
      <c r="H721" s="260">
        <f>(H719+H716+H710+H704+H698)/5</f>
        <v>100</v>
      </c>
      <c r="I721" s="260">
        <f>H721</f>
        <v>100</v>
      </c>
      <c r="J721" s="261"/>
      <c r="K721" s="258" t="s">
        <v>6</v>
      </c>
      <c r="L721" s="259"/>
      <c r="M721" s="262"/>
      <c r="N721" s="262"/>
      <c r="O721" s="260">
        <f>(O719+O716+O710+O704+O698)/5</f>
        <v>100.13200894392845</v>
      </c>
      <c r="P721" s="260">
        <f>(P719+P716+P710+P704+P698)/5</f>
        <v>100.13200894392845</v>
      </c>
      <c r="Q721" s="260">
        <f>(Q719+Q716+Q710+Q704+Q698)/5</f>
        <v>100.06600447196422</v>
      </c>
      <c r="R721" s="257" t="s">
        <v>33</v>
      </c>
      <c r="S721" s="265"/>
      <c r="T721" s="263"/>
    </row>
    <row r="722" spans="1:20" ht="60" customHeight="1" x14ac:dyDescent="0.35">
      <c r="A722" s="439">
        <v>53</v>
      </c>
      <c r="B722" s="442" t="s">
        <v>164</v>
      </c>
      <c r="C722" s="237" t="s">
        <v>12</v>
      </c>
      <c r="D722" s="240" t="s">
        <v>135</v>
      </c>
      <c r="E722" s="244"/>
      <c r="F722" s="244"/>
      <c r="G722" s="244"/>
      <c r="H722" s="243">
        <f>(H723+H724+H725+H726+H727)/5</f>
        <v>100</v>
      </c>
      <c r="I722" s="243">
        <f>H722</f>
        <v>100</v>
      </c>
      <c r="J722" s="244" t="s">
        <v>12</v>
      </c>
      <c r="K722" s="240" t="s">
        <v>135</v>
      </c>
      <c r="L722" s="245"/>
      <c r="M722" s="245"/>
      <c r="N722" s="245"/>
      <c r="O722" s="243">
        <f>O723</f>
        <v>100.80645161290323</v>
      </c>
      <c r="P722" s="270">
        <f>O722</f>
        <v>100.80645161290323</v>
      </c>
      <c r="Q722" s="247">
        <f>(I722+P722)/2</f>
        <v>100.40322580645162</v>
      </c>
      <c r="R722" s="242"/>
      <c r="S722" s="265"/>
    </row>
    <row r="723" spans="1:20" ht="78" customHeight="1" x14ac:dyDescent="0.35">
      <c r="A723" s="440"/>
      <c r="B723" s="443"/>
      <c r="C723" s="242" t="s">
        <v>7</v>
      </c>
      <c r="D723" s="238" t="s">
        <v>136</v>
      </c>
      <c r="E723" s="245" t="s">
        <v>27</v>
      </c>
      <c r="F723" s="245">
        <v>100</v>
      </c>
      <c r="G723" s="245">
        <v>100</v>
      </c>
      <c r="H723" s="248">
        <f>(G723/F723)*100</f>
        <v>100</v>
      </c>
      <c r="I723" s="245"/>
      <c r="J723" s="245" t="s">
        <v>7</v>
      </c>
      <c r="K723" s="249" t="s">
        <v>93</v>
      </c>
      <c r="L723" s="245" t="s">
        <v>40</v>
      </c>
      <c r="M723" s="245">
        <v>248</v>
      </c>
      <c r="N723" s="245">
        <v>250</v>
      </c>
      <c r="O723" s="248">
        <f>(N723/M723)*100</f>
        <v>100.80645161290323</v>
      </c>
      <c r="P723" s="270"/>
      <c r="Q723" s="247"/>
      <c r="R723" s="250"/>
      <c r="S723" s="265"/>
    </row>
    <row r="724" spans="1:20" x14ac:dyDescent="0.35">
      <c r="A724" s="440"/>
      <c r="B724" s="443"/>
      <c r="C724" s="242" t="s">
        <v>8</v>
      </c>
      <c r="D724" s="238" t="s">
        <v>137</v>
      </c>
      <c r="E724" s="245" t="s">
        <v>27</v>
      </c>
      <c r="F724" s="245">
        <v>100</v>
      </c>
      <c r="G724" s="245">
        <v>100</v>
      </c>
      <c r="H724" s="248">
        <f>(G724/F724)*100</f>
        <v>100</v>
      </c>
      <c r="I724" s="245"/>
      <c r="J724" s="245"/>
      <c r="K724" s="271"/>
      <c r="L724" s="245"/>
      <c r="M724" s="251"/>
      <c r="N724" s="251"/>
      <c r="O724" s="248"/>
      <c r="P724" s="270"/>
      <c r="Q724" s="247"/>
      <c r="R724" s="250"/>
      <c r="S724" s="265"/>
    </row>
    <row r="725" spans="1:20" ht="57.75" customHeight="1" x14ac:dyDescent="0.35">
      <c r="A725" s="440"/>
      <c r="B725" s="443"/>
      <c r="C725" s="242" t="s">
        <v>9</v>
      </c>
      <c r="D725" s="238" t="s">
        <v>138</v>
      </c>
      <c r="E725" s="245" t="s">
        <v>27</v>
      </c>
      <c r="F725" s="245">
        <v>100</v>
      </c>
      <c r="G725" s="245">
        <v>100</v>
      </c>
      <c r="H725" s="248">
        <f>(G725/F725)*100</f>
        <v>100</v>
      </c>
      <c r="I725" s="245"/>
      <c r="J725" s="252"/>
      <c r="K725" s="249"/>
      <c r="L725" s="245"/>
      <c r="M725" s="253"/>
      <c r="N725" s="253"/>
      <c r="O725" s="248"/>
      <c r="P725" s="270"/>
      <c r="Q725" s="247"/>
      <c r="R725" s="250"/>
      <c r="S725" s="265"/>
    </row>
    <row r="726" spans="1:20" ht="81" customHeight="1" x14ac:dyDescent="0.35">
      <c r="A726" s="440"/>
      <c r="B726" s="443"/>
      <c r="C726" s="242" t="s">
        <v>10</v>
      </c>
      <c r="D726" s="238" t="s">
        <v>92</v>
      </c>
      <c r="E726" s="245" t="s">
        <v>27</v>
      </c>
      <c r="F726" s="245">
        <v>90</v>
      </c>
      <c r="G726" s="245">
        <v>100</v>
      </c>
      <c r="H726" s="248">
        <v>100</v>
      </c>
      <c r="I726" s="245"/>
      <c r="J726" s="252"/>
      <c r="K726" s="249"/>
      <c r="L726" s="245"/>
      <c r="M726" s="253"/>
      <c r="N726" s="253"/>
      <c r="O726" s="248"/>
      <c r="P726" s="270"/>
      <c r="Q726" s="247"/>
      <c r="R726" s="250"/>
      <c r="S726" s="265"/>
    </row>
    <row r="727" spans="1:20" ht="123" customHeight="1" x14ac:dyDescent="0.35">
      <c r="A727" s="440"/>
      <c r="B727" s="443"/>
      <c r="C727" s="242" t="s">
        <v>37</v>
      </c>
      <c r="D727" s="238" t="s">
        <v>139</v>
      </c>
      <c r="E727" s="245" t="s">
        <v>27</v>
      </c>
      <c r="F727" s="245">
        <v>100</v>
      </c>
      <c r="G727" s="245">
        <v>100</v>
      </c>
      <c r="H727" s="248">
        <f>(G727/F727)*100</f>
        <v>100</v>
      </c>
      <c r="I727" s="245"/>
      <c r="J727" s="252"/>
      <c r="K727" s="249"/>
      <c r="L727" s="245"/>
      <c r="M727" s="253"/>
      <c r="N727" s="253"/>
      <c r="O727" s="248"/>
      <c r="P727" s="270"/>
      <c r="Q727" s="247"/>
      <c r="R727" s="250"/>
      <c r="S727" s="265"/>
    </row>
    <row r="728" spans="1:20" ht="63.75" customHeight="1" x14ac:dyDescent="0.35">
      <c r="A728" s="440"/>
      <c r="B728" s="443"/>
      <c r="C728" s="237" t="s">
        <v>13</v>
      </c>
      <c r="D728" s="240" t="s">
        <v>140</v>
      </c>
      <c r="E728" s="245"/>
      <c r="F728" s="245"/>
      <c r="G728" s="245"/>
      <c r="H728" s="243">
        <v>100</v>
      </c>
      <c r="I728" s="243">
        <v>100</v>
      </c>
      <c r="J728" s="237" t="s">
        <v>13</v>
      </c>
      <c r="K728" s="240" t="s">
        <v>140</v>
      </c>
      <c r="L728" s="245"/>
      <c r="M728" s="253"/>
      <c r="N728" s="253"/>
      <c r="O728" s="243">
        <f>O729</f>
        <v>100</v>
      </c>
      <c r="P728" s="270">
        <f>O728</f>
        <v>100</v>
      </c>
      <c r="Q728" s="247">
        <f>(I728+P728)/2</f>
        <v>100</v>
      </c>
      <c r="R728" s="242"/>
      <c r="S728" s="265"/>
    </row>
    <row r="729" spans="1:20" ht="77.25" customHeight="1" x14ac:dyDescent="0.35">
      <c r="A729" s="440"/>
      <c r="B729" s="443"/>
      <c r="C729" s="242" t="s">
        <v>14</v>
      </c>
      <c r="D729" s="238" t="s">
        <v>141</v>
      </c>
      <c r="E729" s="245" t="s">
        <v>27</v>
      </c>
      <c r="F729" s="245">
        <v>100</v>
      </c>
      <c r="G729" s="245">
        <v>100</v>
      </c>
      <c r="H729" s="248">
        <v>100</v>
      </c>
      <c r="I729" s="245"/>
      <c r="J729" s="252" t="s">
        <v>14</v>
      </c>
      <c r="K729" s="249" t="s">
        <v>93</v>
      </c>
      <c r="L729" s="245" t="s">
        <v>40</v>
      </c>
      <c r="M729" s="245">
        <v>234</v>
      </c>
      <c r="N729" s="245">
        <v>234</v>
      </c>
      <c r="O729" s="248">
        <f>(N729/M729)*100</f>
        <v>100</v>
      </c>
      <c r="P729" s="242"/>
      <c r="Q729" s="247"/>
      <c r="R729" s="250"/>
      <c r="S729" s="265"/>
    </row>
    <row r="730" spans="1:20" x14ac:dyDescent="0.35">
      <c r="A730" s="440"/>
      <c r="B730" s="443"/>
      <c r="C730" s="242" t="s">
        <v>15</v>
      </c>
      <c r="D730" s="238" t="s">
        <v>142</v>
      </c>
      <c r="E730" s="245" t="s">
        <v>27</v>
      </c>
      <c r="F730" s="245">
        <v>100</v>
      </c>
      <c r="G730" s="245">
        <v>100</v>
      </c>
      <c r="H730" s="248">
        <v>100</v>
      </c>
      <c r="I730" s="245"/>
      <c r="J730" s="252"/>
      <c r="K730" s="249"/>
      <c r="L730" s="245"/>
      <c r="M730" s="253"/>
      <c r="N730" s="253"/>
      <c r="O730" s="248"/>
      <c r="P730" s="270"/>
      <c r="Q730" s="247"/>
      <c r="R730" s="250"/>
      <c r="S730" s="265"/>
    </row>
    <row r="731" spans="1:20" ht="58.5" customHeight="1" x14ac:dyDescent="0.35">
      <c r="A731" s="440"/>
      <c r="B731" s="443"/>
      <c r="C731" s="242" t="s">
        <v>41</v>
      </c>
      <c r="D731" s="238" t="s">
        <v>138</v>
      </c>
      <c r="E731" s="245" t="s">
        <v>27</v>
      </c>
      <c r="F731" s="245">
        <v>100</v>
      </c>
      <c r="G731" s="245">
        <v>100</v>
      </c>
      <c r="H731" s="248">
        <v>100</v>
      </c>
      <c r="I731" s="245"/>
      <c r="J731" s="252"/>
      <c r="K731" s="249"/>
      <c r="L731" s="245"/>
      <c r="M731" s="253"/>
      <c r="N731" s="253"/>
      <c r="O731" s="248"/>
      <c r="P731" s="270"/>
      <c r="Q731" s="247"/>
      <c r="R731" s="250"/>
      <c r="S731" s="265"/>
    </row>
    <row r="732" spans="1:20" ht="75.75" customHeight="1" x14ac:dyDescent="0.35">
      <c r="A732" s="440"/>
      <c r="B732" s="443"/>
      <c r="C732" s="242" t="s">
        <v>47</v>
      </c>
      <c r="D732" s="238" t="s">
        <v>92</v>
      </c>
      <c r="E732" s="245" t="s">
        <v>27</v>
      </c>
      <c r="F732" s="245">
        <v>90</v>
      </c>
      <c r="G732" s="245">
        <v>100</v>
      </c>
      <c r="H732" s="248">
        <v>100</v>
      </c>
      <c r="I732" s="245"/>
      <c r="J732" s="252"/>
      <c r="K732" s="249"/>
      <c r="L732" s="245"/>
      <c r="M732" s="253"/>
      <c r="N732" s="253"/>
      <c r="O732" s="248"/>
      <c r="P732" s="270"/>
      <c r="Q732" s="247"/>
      <c r="R732" s="250"/>
      <c r="S732" s="265"/>
    </row>
    <row r="733" spans="1:20" ht="126" customHeight="1" x14ac:dyDescent="0.35">
      <c r="A733" s="440"/>
      <c r="B733" s="443"/>
      <c r="C733" s="242" t="s">
        <v>69</v>
      </c>
      <c r="D733" s="238" t="s">
        <v>139</v>
      </c>
      <c r="E733" s="245" t="s">
        <v>27</v>
      </c>
      <c r="F733" s="245">
        <v>100</v>
      </c>
      <c r="G733" s="245">
        <v>100</v>
      </c>
      <c r="H733" s="248">
        <v>100</v>
      </c>
      <c r="I733" s="245"/>
      <c r="J733" s="252"/>
      <c r="K733" s="249"/>
      <c r="L733" s="245"/>
      <c r="M733" s="253"/>
      <c r="N733" s="253"/>
      <c r="O733" s="248"/>
      <c r="P733" s="270"/>
      <c r="Q733" s="247"/>
      <c r="R733" s="250"/>
      <c r="S733" s="265"/>
    </row>
    <row r="734" spans="1:20" ht="62.25" customHeight="1" x14ac:dyDescent="0.35">
      <c r="A734" s="440"/>
      <c r="B734" s="443"/>
      <c r="C734" s="237" t="s">
        <v>30</v>
      </c>
      <c r="D734" s="240" t="s">
        <v>143</v>
      </c>
      <c r="E734" s="245"/>
      <c r="F734" s="245"/>
      <c r="G734" s="245"/>
      <c r="H734" s="243">
        <v>100</v>
      </c>
      <c r="I734" s="243">
        <v>100</v>
      </c>
      <c r="J734" s="237" t="s">
        <v>30</v>
      </c>
      <c r="K734" s="240" t="str">
        <f>D734</f>
        <v>Реализация основных общеобразовательных программ среднего общего образования</v>
      </c>
      <c r="L734" s="245"/>
      <c r="M734" s="253"/>
      <c r="N734" s="253"/>
      <c r="O734" s="243">
        <f>O735</f>
        <v>100</v>
      </c>
      <c r="P734" s="270">
        <f>O734</f>
        <v>100</v>
      </c>
      <c r="Q734" s="247">
        <f>(I734+P734)/2</f>
        <v>100</v>
      </c>
      <c r="R734" s="245"/>
      <c r="S734" s="265"/>
    </row>
    <row r="735" spans="1:20" ht="78" customHeight="1" x14ac:dyDescent="0.35">
      <c r="A735" s="440"/>
      <c r="B735" s="443"/>
      <c r="C735" s="242" t="s">
        <v>31</v>
      </c>
      <c r="D735" s="238" t="s">
        <v>144</v>
      </c>
      <c r="E735" s="245" t="s">
        <v>27</v>
      </c>
      <c r="F735" s="245">
        <v>100</v>
      </c>
      <c r="G735" s="245">
        <v>100</v>
      </c>
      <c r="H735" s="248">
        <v>100</v>
      </c>
      <c r="I735" s="245"/>
      <c r="J735" s="252" t="s">
        <v>31</v>
      </c>
      <c r="K735" s="249" t="s">
        <v>93</v>
      </c>
      <c r="L735" s="245" t="s">
        <v>40</v>
      </c>
      <c r="M735" s="245">
        <v>41</v>
      </c>
      <c r="N735" s="245">
        <v>41</v>
      </c>
      <c r="O735" s="248">
        <f>(N735/M735)*100</f>
        <v>100</v>
      </c>
      <c r="P735" s="242"/>
      <c r="Q735" s="247"/>
      <c r="R735" s="250"/>
      <c r="S735" s="265"/>
    </row>
    <row r="736" spans="1:20" ht="36.75" customHeight="1" x14ac:dyDescent="0.35">
      <c r="A736" s="440"/>
      <c r="B736" s="443"/>
      <c r="C736" s="242" t="s">
        <v>32</v>
      </c>
      <c r="D736" s="238" t="s">
        <v>145</v>
      </c>
      <c r="E736" s="245" t="s">
        <v>27</v>
      </c>
      <c r="F736" s="245">
        <v>100</v>
      </c>
      <c r="G736" s="245">
        <v>100</v>
      </c>
      <c r="H736" s="248">
        <v>100</v>
      </c>
      <c r="I736" s="245"/>
      <c r="J736" s="252"/>
      <c r="K736" s="249"/>
      <c r="L736" s="245"/>
      <c r="M736" s="253"/>
      <c r="N736" s="253"/>
      <c r="O736" s="248"/>
      <c r="P736" s="270"/>
      <c r="Q736" s="247"/>
      <c r="R736" s="250"/>
      <c r="S736" s="265"/>
    </row>
    <row r="737" spans="1:20" ht="51.75" customHeight="1" x14ac:dyDescent="0.35">
      <c r="A737" s="440"/>
      <c r="B737" s="443"/>
      <c r="C737" s="242" t="s">
        <v>54</v>
      </c>
      <c r="D737" s="238" t="s">
        <v>138</v>
      </c>
      <c r="E737" s="245" t="s">
        <v>27</v>
      </c>
      <c r="F737" s="245">
        <v>100</v>
      </c>
      <c r="G737" s="245">
        <v>100</v>
      </c>
      <c r="H737" s="248">
        <v>100</v>
      </c>
      <c r="I737" s="245"/>
      <c r="J737" s="252"/>
      <c r="K737" s="249"/>
      <c r="L737" s="245"/>
      <c r="M737" s="253"/>
      <c r="N737" s="253"/>
      <c r="O737" s="248"/>
      <c r="P737" s="270"/>
      <c r="Q737" s="247"/>
      <c r="R737" s="250"/>
      <c r="S737" s="265"/>
    </row>
    <row r="738" spans="1:20" ht="72.75" customHeight="1" x14ac:dyDescent="0.35">
      <c r="A738" s="440"/>
      <c r="B738" s="443"/>
      <c r="C738" s="242" t="s">
        <v>55</v>
      </c>
      <c r="D738" s="238" t="s">
        <v>92</v>
      </c>
      <c r="E738" s="245" t="s">
        <v>27</v>
      </c>
      <c r="F738" s="245">
        <v>90</v>
      </c>
      <c r="G738" s="245">
        <v>100</v>
      </c>
      <c r="H738" s="248">
        <v>100</v>
      </c>
      <c r="I738" s="245"/>
      <c r="J738" s="252"/>
      <c r="K738" s="249"/>
      <c r="L738" s="245"/>
      <c r="M738" s="253"/>
      <c r="N738" s="253"/>
      <c r="O738" s="248"/>
      <c r="P738" s="270"/>
      <c r="Q738" s="247"/>
      <c r="R738" s="250"/>
      <c r="S738" s="265"/>
    </row>
    <row r="739" spans="1:20" ht="126" customHeight="1" x14ac:dyDescent="0.35">
      <c r="A739" s="440"/>
      <c r="B739" s="443"/>
      <c r="C739" s="242" t="s">
        <v>146</v>
      </c>
      <c r="D739" s="238" t="s">
        <v>139</v>
      </c>
      <c r="E739" s="245" t="s">
        <v>27</v>
      </c>
      <c r="F739" s="245">
        <v>100</v>
      </c>
      <c r="G739" s="245">
        <v>100</v>
      </c>
      <c r="H739" s="248">
        <v>100</v>
      </c>
      <c r="I739" s="245"/>
      <c r="J739" s="252"/>
      <c r="K739" s="249"/>
      <c r="L739" s="245"/>
      <c r="M739" s="253"/>
      <c r="N739" s="253"/>
      <c r="O739" s="248"/>
      <c r="P739" s="270"/>
      <c r="Q739" s="247"/>
      <c r="R739" s="250"/>
      <c r="S739" s="265"/>
    </row>
    <row r="740" spans="1:20" x14ac:dyDescent="0.35">
      <c r="A740" s="440"/>
      <c r="B740" s="443"/>
      <c r="C740" s="237" t="s">
        <v>44</v>
      </c>
      <c r="D740" s="240" t="s">
        <v>94</v>
      </c>
      <c r="E740" s="245"/>
      <c r="F740" s="245"/>
      <c r="G740" s="245"/>
      <c r="H740" s="243">
        <v>100</v>
      </c>
      <c r="I740" s="243">
        <f>H740</f>
        <v>100</v>
      </c>
      <c r="J740" s="237" t="s">
        <v>44</v>
      </c>
      <c r="K740" s="240" t="s">
        <v>94</v>
      </c>
      <c r="L740" s="245"/>
      <c r="M740" s="253"/>
      <c r="N740" s="253"/>
      <c r="O740" s="243">
        <f>O741</f>
        <v>100</v>
      </c>
      <c r="P740" s="270">
        <f>O740</f>
        <v>100</v>
      </c>
      <c r="Q740" s="247">
        <f>(I740+P740)/2</f>
        <v>100</v>
      </c>
      <c r="R740" s="245"/>
      <c r="S740" s="265"/>
    </row>
    <row r="741" spans="1:20" ht="48" customHeight="1" x14ac:dyDescent="0.35">
      <c r="A741" s="440"/>
      <c r="B741" s="443"/>
      <c r="C741" s="242" t="s">
        <v>45</v>
      </c>
      <c r="D741" s="238" t="s">
        <v>147</v>
      </c>
      <c r="E741" s="245" t="s">
        <v>27</v>
      </c>
      <c r="F741" s="245">
        <v>100</v>
      </c>
      <c r="G741" s="245">
        <v>100</v>
      </c>
      <c r="H741" s="248">
        <f>(G741/F741)*100</f>
        <v>100</v>
      </c>
      <c r="I741" s="245"/>
      <c r="J741" s="252" t="s">
        <v>45</v>
      </c>
      <c r="K741" s="249" t="s">
        <v>93</v>
      </c>
      <c r="L741" s="245" t="s">
        <v>40</v>
      </c>
      <c r="M741" s="245">
        <v>66</v>
      </c>
      <c r="N741" s="245">
        <v>66</v>
      </c>
      <c r="O741" s="248">
        <f>(N741/M741)*100</f>
        <v>100</v>
      </c>
      <c r="P741" s="270"/>
      <c r="Q741" s="247"/>
      <c r="R741" s="250"/>
      <c r="S741" s="265"/>
    </row>
    <row r="742" spans="1:20" ht="81.75" customHeight="1" x14ac:dyDescent="0.35">
      <c r="A742" s="440"/>
      <c r="B742" s="443"/>
      <c r="C742" s="242" t="s">
        <v>148</v>
      </c>
      <c r="D742" s="238" t="s">
        <v>149</v>
      </c>
      <c r="E742" s="245" t="s">
        <v>27</v>
      </c>
      <c r="F742" s="245">
        <v>90</v>
      </c>
      <c r="G742" s="245">
        <v>90</v>
      </c>
      <c r="H742" s="248">
        <f>(G742/F742)*100</f>
        <v>100</v>
      </c>
      <c r="I742" s="245"/>
      <c r="J742" s="252"/>
      <c r="K742" s="249"/>
      <c r="L742" s="245"/>
      <c r="M742" s="253"/>
      <c r="N742" s="253"/>
      <c r="O742" s="248"/>
      <c r="P742" s="270"/>
      <c r="Q742" s="247"/>
      <c r="R742" s="250"/>
      <c r="S742" s="265"/>
    </row>
    <row r="743" spans="1:20" ht="52.5" customHeight="1" x14ac:dyDescent="0.35">
      <c r="A743" s="440"/>
      <c r="B743" s="443"/>
      <c r="C743" s="237" t="s">
        <v>175</v>
      </c>
      <c r="D743" s="240" t="s">
        <v>233</v>
      </c>
      <c r="E743" s="245"/>
      <c r="F743" s="245"/>
      <c r="G743" s="245"/>
      <c r="H743" s="243">
        <v>100</v>
      </c>
      <c r="I743" s="243">
        <f>H743</f>
        <v>100</v>
      </c>
      <c r="J743" s="237" t="s">
        <v>175</v>
      </c>
      <c r="K743" s="240" t="str">
        <f>D743</f>
        <v>Реализация дополнительных общеразвивающих программ</v>
      </c>
      <c r="L743" s="245"/>
      <c r="M743" s="253"/>
      <c r="N743" s="253"/>
      <c r="O743" s="243">
        <f>O744</f>
        <v>100</v>
      </c>
      <c r="P743" s="270">
        <f>O743</f>
        <v>100</v>
      </c>
      <c r="Q743" s="247">
        <f>(I743+P743)/2</f>
        <v>100</v>
      </c>
      <c r="R743" s="245"/>
      <c r="S743" s="265"/>
    </row>
    <row r="744" spans="1:20" ht="90.75" customHeight="1" x14ac:dyDescent="0.35">
      <c r="A744" s="440"/>
      <c r="B744" s="443"/>
      <c r="C744" s="242" t="s">
        <v>176</v>
      </c>
      <c r="D744" s="238" t="s">
        <v>149</v>
      </c>
      <c r="E744" s="245" t="s">
        <v>27</v>
      </c>
      <c r="F744" s="245">
        <v>90</v>
      </c>
      <c r="G744" s="245">
        <v>90</v>
      </c>
      <c r="H744" s="248">
        <f>(G744/F744)*100</f>
        <v>100</v>
      </c>
      <c r="I744" s="245"/>
      <c r="J744" s="252" t="s">
        <v>176</v>
      </c>
      <c r="K744" s="249" t="s">
        <v>224</v>
      </c>
      <c r="L744" s="245" t="s">
        <v>427</v>
      </c>
      <c r="M744" s="245">
        <v>36720</v>
      </c>
      <c r="N744" s="245">
        <v>36720</v>
      </c>
      <c r="O744" s="248">
        <f>(N744/M744)*100</f>
        <v>100</v>
      </c>
      <c r="P744" s="270"/>
      <c r="Q744" s="247"/>
      <c r="R744" s="250"/>
      <c r="S744" s="265"/>
    </row>
    <row r="745" spans="1:20" s="264" customFormat="1" ht="42.75" customHeight="1" x14ac:dyDescent="0.35">
      <c r="A745" s="441"/>
      <c r="B745" s="444"/>
      <c r="C745" s="257"/>
      <c r="D745" s="258" t="s">
        <v>6</v>
      </c>
      <c r="E745" s="257"/>
      <c r="F745" s="259"/>
      <c r="G745" s="259"/>
      <c r="H745" s="260">
        <f>(H743+H740+H734+H728+H722)/5</f>
        <v>100</v>
      </c>
      <c r="I745" s="260">
        <f>H745</f>
        <v>100</v>
      </c>
      <c r="J745" s="261"/>
      <c r="K745" s="258" t="s">
        <v>6</v>
      </c>
      <c r="L745" s="259"/>
      <c r="M745" s="262"/>
      <c r="N745" s="262"/>
      <c r="O745" s="260">
        <f>(O743+O740+O734+O728+O722)/5</f>
        <v>100.16129032258064</v>
      </c>
      <c r="P745" s="260">
        <f>(P743+P740+P734+P728+P722)/5</f>
        <v>100.16129032258064</v>
      </c>
      <c r="Q745" s="260">
        <f>(Q743+Q740+Q734+Q728+Q722)/5</f>
        <v>100.08064516129032</v>
      </c>
      <c r="R745" s="257" t="s">
        <v>33</v>
      </c>
      <c r="S745" s="265"/>
      <c r="T745" s="263"/>
    </row>
    <row r="746" spans="1:20" ht="65.25" customHeight="1" x14ac:dyDescent="0.35">
      <c r="A746" s="439">
        <v>54</v>
      </c>
      <c r="B746" s="442" t="s">
        <v>165</v>
      </c>
      <c r="C746" s="237" t="s">
        <v>12</v>
      </c>
      <c r="D746" s="240" t="s">
        <v>135</v>
      </c>
      <c r="E746" s="244"/>
      <c r="F746" s="244"/>
      <c r="G746" s="244"/>
      <c r="H746" s="243">
        <f>(H747+H748+H749+H750+H751)/5</f>
        <v>100</v>
      </c>
      <c r="I746" s="243">
        <f>H746</f>
        <v>100</v>
      </c>
      <c r="J746" s="244" t="s">
        <v>12</v>
      </c>
      <c r="K746" s="240" t="s">
        <v>135</v>
      </c>
      <c r="L746" s="245"/>
      <c r="M746" s="245"/>
      <c r="N746" s="245"/>
      <c r="O746" s="243">
        <f>O747</f>
        <v>100.53475935828877</v>
      </c>
      <c r="P746" s="270">
        <f>O746</f>
        <v>100.53475935828877</v>
      </c>
      <c r="Q746" s="247">
        <f>(I746+P746)/2</f>
        <v>100.26737967914438</v>
      </c>
      <c r="R746" s="245"/>
      <c r="S746" s="265"/>
    </row>
    <row r="747" spans="1:20" ht="77.25" customHeight="1" x14ac:dyDescent="0.35">
      <c r="A747" s="440"/>
      <c r="B747" s="443"/>
      <c r="C747" s="242" t="s">
        <v>7</v>
      </c>
      <c r="D747" s="238" t="s">
        <v>136</v>
      </c>
      <c r="E747" s="245" t="s">
        <v>27</v>
      </c>
      <c r="F747" s="245">
        <v>100</v>
      </c>
      <c r="G747" s="245">
        <v>100</v>
      </c>
      <c r="H747" s="248">
        <f>(G747/F747)*100</f>
        <v>100</v>
      </c>
      <c r="I747" s="245"/>
      <c r="J747" s="245" t="s">
        <v>7</v>
      </c>
      <c r="K747" s="249" t="s">
        <v>93</v>
      </c>
      <c r="L747" s="245" t="s">
        <v>40</v>
      </c>
      <c r="M747" s="245">
        <v>187</v>
      </c>
      <c r="N747" s="245">
        <v>188</v>
      </c>
      <c r="O747" s="248">
        <f>(N747/M747)*100</f>
        <v>100.53475935828877</v>
      </c>
      <c r="P747" s="270"/>
      <c r="Q747" s="247"/>
      <c r="R747" s="250"/>
      <c r="S747" s="265"/>
    </row>
    <row r="748" spans="1:20" x14ac:dyDescent="0.35">
      <c r="A748" s="440"/>
      <c r="B748" s="443"/>
      <c r="C748" s="242" t="s">
        <v>8</v>
      </c>
      <c r="D748" s="238" t="s">
        <v>137</v>
      </c>
      <c r="E748" s="245" t="s">
        <v>27</v>
      </c>
      <c r="F748" s="245">
        <v>100</v>
      </c>
      <c r="G748" s="245">
        <v>100</v>
      </c>
      <c r="H748" s="248">
        <f>(G748/F748)*100</f>
        <v>100</v>
      </c>
      <c r="I748" s="245"/>
      <c r="J748" s="245"/>
      <c r="K748" s="271"/>
      <c r="L748" s="245"/>
      <c r="M748" s="251"/>
      <c r="N748" s="251"/>
      <c r="O748" s="248"/>
      <c r="P748" s="270"/>
      <c r="Q748" s="247"/>
      <c r="R748" s="250"/>
      <c r="S748" s="265"/>
    </row>
    <row r="749" spans="1:20" ht="57" customHeight="1" x14ac:dyDescent="0.35">
      <c r="A749" s="440"/>
      <c r="B749" s="443"/>
      <c r="C749" s="242" t="s">
        <v>9</v>
      </c>
      <c r="D749" s="238" t="s">
        <v>138</v>
      </c>
      <c r="E749" s="245" t="s">
        <v>27</v>
      </c>
      <c r="F749" s="245">
        <v>100</v>
      </c>
      <c r="G749" s="245">
        <v>100</v>
      </c>
      <c r="H749" s="248">
        <f>(G749/F749)*100</f>
        <v>100</v>
      </c>
      <c r="I749" s="245"/>
      <c r="J749" s="252"/>
      <c r="K749" s="249"/>
      <c r="L749" s="245"/>
      <c r="M749" s="253"/>
      <c r="N749" s="253"/>
      <c r="O749" s="248"/>
      <c r="P749" s="270"/>
      <c r="Q749" s="247"/>
      <c r="R749" s="250"/>
      <c r="S749" s="265"/>
    </row>
    <row r="750" spans="1:20" ht="73.5" customHeight="1" x14ac:dyDescent="0.35">
      <c r="A750" s="440"/>
      <c r="B750" s="443"/>
      <c r="C750" s="242" t="s">
        <v>10</v>
      </c>
      <c r="D750" s="238" t="s">
        <v>92</v>
      </c>
      <c r="E750" s="245" t="s">
        <v>27</v>
      </c>
      <c r="F750" s="245">
        <v>90</v>
      </c>
      <c r="G750" s="245">
        <v>100</v>
      </c>
      <c r="H750" s="248">
        <v>100</v>
      </c>
      <c r="I750" s="245"/>
      <c r="J750" s="252"/>
      <c r="K750" s="249"/>
      <c r="L750" s="245"/>
      <c r="M750" s="253"/>
      <c r="N750" s="253"/>
      <c r="O750" s="248"/>
      <c r="P750" s="270"/>
      <c r="Q750" s="247"/>
      <c r="R750" s="250"/>
      <c r="S750" s="265"/>
    </row>
    <row r="751" spans="1:20" ht="128.25" customHeight="1" x14ac:dyDescent="0.35">
      <c r="A751" s="440"/>
      <c r="B751" s="443"/>
      <c r="C751" s="242" t="s">
        <v>37</v>
      </c>
      <c r="D751" s="238" t="s">
        <v>139</v>
      </c>
      <c r="E751" s="245" t="s">
        <v>27</v>
      </c>
      <c r="F751" s="245">
        <v>100</v>
      </c>
      <c r="G751" s="245">
        <v>100</v>
      </c>
      <c r="H751" s="248">
        <f>(G751/F751)*100</f>
        <v>100</v>
      </c>
      <c r="I751" s="245"/>
      <c r="J751" s="252"/>
      <c r="K751" s="249"/>
      <c r="L751" s="245"/>
      <c r="M751" s="253"/>
      <c r="N751" s="253"/>
      <c r="O751" s="248"/>
      <c r="P751" s="270"/>
      <c r="Q751" s="247"/>
      <c r="R751" s="250"/>
      <c r="S751" s="265"/>
    </row>
    <row r="752" spans="1:20" ht="60" customHeight="1" x14ac:dyDescent="0.35">
      <c r="A752" s="440"/>
      <c r="B752" s="443"/>
      <c r="C752" s="237" t="s">
        <v>13</v>
      </c>
      <c r="D752" s="240" t="s">
        <v>140</v>
      </c>
      <c r="E752" s="245"/>
      <c r="F752" s="245"/>
      <c r="G752" s="245"/>
      <c r="H752" s="243">
        <f>(H753+H754+H755+H756+H757)/5</f>
        <v>100</v>
      </c>
      <c r="I752" s="243">
        <f>H752</f>
        <v>100</v>
      </c>
      <c r="J752" s="237" t="s">
        <v>13</v>
      </c>
      <c r="K752" s="240" t="s">
        <v>140</v>
      </c>
      <c r="L752" s="245"/>
      <c r="M752" s="253"/>
      <c r="N752" s="253"/>
      <c r="O752" s="243">
        <f>O753</f>
        <v>100</v>
      </c>
      <c r="P752" s="270">
        <f>O752</f>
        <v>100</v>
      </c>
      <c r="Q752" s="247">
        <f>(I752+P752)/2</f>
        <v>100</v>
      </c>
      <c r="R752" s="242"/>
      <c r="S752" s="265"/>
    </row>
    <row r="753" spans="1:19" ht="70.5" customHeight="1" x14ac:dyDescent="0.35">
      <c r="A753" s="440"/>
      <c r="B753" s="443"/>
      <c r="C753" s="242" t="s">
        <v>14</v>
      </c>
      <c r="D753" s="238" t="s">
        <v>141</v>
      </c>
      <c r="E753" s="245" t="s">
        <v>27</v>
      </c>
      <c r="F753" s="245">
        <v>100</v>
      </c>
      <c r="G753" s="245">
        <v>100</v>
      </c>
      <c r="H753" s="248">
        <f>(G753/F753)*100</f>
        <v>100</v>
      </c>
      <c r="I753" s="245"/>
      <c r="J753" s="252" t="s">
        <v>14</v>
      </c>
      <c r="K753" s="249" t="s">
        <v>93</v>
      </c>
      <c r="L753" s="245" t="s">
        <v>40</v>
      </c>
      <c r="M753" s="245">
        <v>222</v>
      </c>
      <c r="N753" s="245">
        <v>222</v>
      </c>
      <c r="O753" s="248">
        <f>(N753/M753)*100</f>
        <v>100</v>
      </c>
      <c r="P753" s="242"/>
      <c r="Q753" s="247"/>
      <c r="R753" s="250"/>
      <c r="S753" s="265"/>
    </row>
    <row r="754" spans="1:19" ht="41.25" customHeight="1" x14ac:dyDescent="0.35">
      <c r="A754" s="440"/>
      <c r="B754" s="443"/>
      <c r="C754" s="242" t="s">
        <v>15</v>
      </c>
      <c r="D754" s="238" t="s">
        <v>142</v>
      </c>
      <c r="E754" s="245" t="s">
        <v>27</v>
      </c>
      <c r="F754" s="245">
        <v>100</v>
      </c>
      <c r="G754" s="245">
        <v>100</v>
      </c>
      <c r="H754" s="248">
        <f>(G754/F754)*100</f>
        <v>100</v>
      </c>
      <c r="I754" s="245"/>
      <c r="J754" s="252"/>
      <c r="K754" s="249"/>
      <c r="L754" s="245"/>
      <c r="M754" s="253"/>
      <c r="N754" s="253"/>
      <c r="O754" s="248"/>
      <c r="P754" s="270"/>
      <c r="Q754" s="247"/>
      <c r="R754" s="250"/>
      <c r="S754" s="265"/>
    </row>
    <row r="755" spans="1:19" ht="62.25" customHeight="1" x14ac:dyDescent="0.35">
      <c r="A755" s="440"/>
      <c r="B755" s="443"/>
      <c r="C755" s="242" t="s">
        <v>41</v>
      </c>
      <c r="D755" s="238" t="s">
        <v>138</v>
      </c>
      <c r="E755" s="245" t="s">
        <v>27</v>
      </c>
      <c r="F755" s="245">
        <v>100</v>
      </c>
      <c r="G755" s="245">
        <v>100</v>
      </c>
      <c r="H755" s="248">
        <f>(G755/F755)*100</f>
        <v>100</v>
      </c>
      <c r="I755" s="245"/>
      <c r="J755" s="252"/>
      <c r="K755" s="249"/>
      <c r="L755" s="245"/>
      <c r="M755" s="253"/>
      <c r="N755" s="253"/>
      <c r="O755" s="248"/>
      <c r="P755" s="270"/>
      <c r="Q755" s="247"/>
      <c r="R755" s="250"/>
      <c r="S755" s="265"/>
    </row>
    <row r="756" spans="1:19" ht="70.5" customHeight="1" x14ac:dyDescent="0.35">
      <c r="A756" s="440"/>
      <c r="B756" s="443"/>
      <c r="C756" s="242" t="s">
        <v>47</v>
      </c>
      <c r="D756" s="238" t="s">
        <v>92</v>
      </c>
      <c r="E756" s="245" t="s">
        <v>27</v>
      </c>
      <c r="F756" s="245">
        <v>90</v>
      </c>
      <c r="G756" s="245">
        <v>90</v>
      </c>
      <c r="H756" s="248">
        <f>(G756/F756)*100</f>
        <v>100</v>
      </c>
      <c r="I756" s="245"/>
      <c r="J756" s="252"/>
      <c r="K756" s="249"/>
      <c r="L756" s="245"/>
      <c r="M756" s="253"/>
      <c r="N756" s="253"/>
      <c r="O756" s="248"/>
      <c r="P756" s="270"/>
      <c r="Q756" s="247"/>
      <c r="R756" s="250"/>
      <c r="S756" s="265"/>
    </row>
    <row r="757" spans="1:19" ht="129" customHeight="1" x14ac:dyDescent="0.35">
      <c r="A757" s="440"/>
      <c r="B757" s="443"/>
      <c r="C757" s="242" t="s">
        <v>69</v>
      </c>
      <c r="D757" s="238" t="s">
        <v>139</v>
      </c>
      <c r="E757" s="245" t="s">
        <v>27</v>
      </c>
      <c r="F757" s="245">
        <v>100</v>
      </c>
      <c r="G757" s="245">
        <v>100</v>
      </c>
      <c r="H757" s="248">
        <f>(G757/F757)*100</f>
        <v>100</v>
      </c>
      <c r="I757" s="245"/>
      <c r="J757" s="252"/>
      <c r="K757" s="249"/>
      <c r="L757" s="245"/>
      <c r="M757" s="253"/>
      <c r="N757" s="253"/>
      <c r="O757" s="248"/>
      <c r="P757" s="270"/>
      <c r="Q757" s="247"/>
      <c r="R757" s="250"/>
      <c r="S757" s="265"/>
    </row>
    <row r="758" spans="1:19" ht="63.75" customHeight="1" x14ac:dyDescent="0.35">
      <c r="A758" s="440"/>
      <c r="B758" s="443"/>
      <c r="C758" s="237" t="s">
        <v>30</v>
      </c>
      <c r="D758" s="240" t="s">
        <v>143</v>
      </c>
      <c r="E758" s="245"/>
      <c r="F758" s="245"/>
      <c r="G758" s="245"/>
      <c r="H758" s="243">
        <f>(H759+H760+H761+H762+H763)/5</f>
        <v>100</v>
      </c>
      <c r="I758" s="243">
        <f>H758</f>
        <v>100</v>
      </c>
      <c r="J758" s="237" t="s">
        <v>30</v>
      </c>
      <c r="K758" s="240" t="str">
        <f>D758</f>
        <v>Реализация основных общеобразовательных программ среднего общего образования</v>
      </c>
      <c r="L758" s="245"/>
      <c r="M758" s="253"/>
      <c r="N758" s="253"/>
      <c r="O758" s="243">
        <f>O759</f>
        <v>100</v>
      </c>
      <c r="P758" s="270">
        <f>O758</f>
        <v>100</v>
      </c>
      <c r="Q758" s="247">
        <f>(I758+P758)/2</f>
        <v>100</v>
      </c>
      <c r="R758" s="242"/>
      <c r="S758" s="265"/>
    </row>
    <row r="759" spans="1:19" ht="75" customHeight="1" x14ac:dyDescent="0.35">
      <c r="A759" s="440"/>
      <c r="B759" s="443"/>
      <c r="C759" s="242" t="s">
        <v>31</v>
      </c>
      <c r="D759" s="238" t="s">
        <v>144</v>
      </c>
      <c r="E759" s="245" t="s">
        <v>27</v>
      </c>
      <c r="F759" s="245">
        <v>100</v>
      </c>
      <c r="G759" s="245">
        <v>100</v>
      </c>
      <c r="H759" s="248">
        <f>(G759/F759)*100</f>
        <v>100</v>
      </c>
      <c r="I759" s="245"/>
      <c r="J759" s="252" t="s">
        <v>31</v>
      </c>
      <c r="K759" s="249" t="s">
        <v>93</v>
      </c>
      <c r="L759" s="245" t="s">
        <v>40</v>
      </c>
      <c r="M759" s="245">
        <v>32</v>
      </c>
      <c r="N759" s="245">
        <v>32</v>
      </c>
      <c r="O759" s="248">
        <f>(N759/M759)*100</f>
        <v>100</v>
      </c>
      <c r="P759" s="242"/>
      <c r="Q759" s="247"/>
      <c r="R759" s="250"/>
      <c r="S759" s="265"/>
    </row>
    <row r="760" spans="1:19" x14ac:dyDescent="0.35">
      <c r="A760" s="440"/>
      <c r="B760" s="443"/>
      <c r="C760" s="242" t="s">
        <v>32</v>
      </c>
      <c r="D760" s="238" t="s">
        <v>145</v>
      </c>
      <c r="E760" s="245" t="s">
        <v>27</v>
      </c>
      <c r="F760" s="245">
        <v>100</v>
      </c>
      <c r="G760" s="245">
        <v>100</v>
      </c>
      <c r="H760" s="248">
        <f>(G760/F760)*100</f>
        <v>100</v>
      </c>
      <c r="I760" s="245"/>
      <c r="J760" s="252"/>
      <c r="K760" s="249"/>
      <c r="L760" s="245"/>
      <c r="M760" s="253"/>
      <c r="N760" s="253"/>
      <c r="O760" s="248"/>
      <c r="P760" s="270"/>
      <c r="Q760" s="247"/>
      <c r="R760" s="250"/>
      <c r="S760" s="265"/>
    </row>
    <row r="761" spans="1:19" ht="45" customHeight="1" x14ac:dyDescent="0.35">
      <c r="A761" s="440"/>
      <c r="B761" s="443"/>
      <c r="C761" s="242" t="s">
        <v>54</v>
      </c>
      <c r="D761" s="238" t="s">
        <v>138</v>
      </c>
      <c r="E761" s="245" t="s">
        <v>27</v>
      </c>
      <c r="F761" s="245">
        <v>100</v>
      </c>
      <c r="G761" s="245">
        <v>100</v>
      </c>
      <c r="H761" s="248">
        <f>(G761/F761)*100</f>
        <v>100</v>
      </c>
      <c r="I761" s="245"/>
      <c r="J761" s="252"/>
      <c r="K761" s="249"/>
      <c r="L761" s="245"/>
      <c r="M761" s="253"/>
      <c r="N761" s="253"/>
      <c r="O761" s="248"/>
      <c r="P761" s="270"/>
      <c r="Q761" s="247"/>
      <c r="R761" s="250"/>
      <c r="S761" s="265"/>
    </row>
    <row r="762" spans="1:19" ht="69" customHeight="1" x14ac:dyDescent="0.35">
      <c r="A762" s="440"/>
      <c r="B762" s="443"/>
      <c r="C762" s="242" t="s">
        <v>55</v>
      </c>
      <c r="D762" s="238" t="s">
        <v>92</v>
      </c>
      <c r="E762" s="245" t="s">
        <v>27</v>
      </c>
      <c r="F762" s="245">
        <v>90</v>
      </c>
      <c r="G762" s="245">
        <v>90</v>
      </c>
      <c r="H762" s="248">
        <f>(G762/F762)*100</f>
        <v>100</v>
      </c>
      <c r="I762" s="245"/>
      <c r="J762" s="252"/>
      <c r="K762" s="249"/>
      <c r="L762" s="245"/>
      <c r="M762" s="253"/>
      <c r="N762" s="253"/>
      <c r="O762" s="248"/>
      <c r="P762" s="270"/>
      <c r="Q762" s="247"/>
      <c r="R762" s="250"/>
      <c r="S762" s="265"/>
    </row>
    <row r="763" spans="1:19" ht="131.25" customHeight="1" x14ac:dyDescent="0.35">
      <c r="A763" s="440"/>
      <c r="B763" s="443"/>
      <c r="C763" s="242" t="s">
        <v>146</v>
      </c>
      <c r="D763" s="238" t="s">
        <v>139</v>
      </c>
      <c r="E763" s="245" t="s">
        <v>27</v>
      </c>
      <c r="F763" s="245">
        <v>100</v>
      </c>
      <c r="G763" s="245">
        <v>100</v>
      </c>
      <c r="H763" s="248">
        <f>(G763/F763)*100</f>
        <v>100</v>
      </c>
      <c r="I763" s="245"/>
      <c r="J763" s="252"/>
      <c r="K763" s="249"/>
      <c r="L763" s="245"/>
      <c r="M763" s="253"/>
      <c r="N763" s="253"/>
      <c r="O763" s="248"/>
      <c r="P763" s="270"/>
      <c r="Q763" s="247"/>
      <c r="R763" s="250"/>
      <c r="S763" s="265"/>
    </row>
    <row r="764" spans="1:19" x14ac:dyDescent="0.35">
      <c r="A764" s="440"/>
      <c r="B764" s="443"/>
      <c r="C764" s="237" t="s">
        <v>44</v>
      </c>
      <c r="D764" s="240" t="s">
        <v>94</v>
      </c>
      <c r="E764" s="245"/>
      <c r="F764" s="245"/>
      <c r="G764" s="245"/>
      <c r="H764" s="243">
        <v>100</v>
      </c>
      <c r="I764" s="243">
        <f>H764</f>
        <v>100</v>
      </c>
      <c r="J764" s="237" t="s">
        <v>44</v>
      </c>
      <c r="K764" s="240" t="s">
        <v>94</v>
      </c>
      <c r="L764" s="245"/>
      <c r="M764" s="253"/>
      <c r="N764" s="253"/>
      <c r="O764" s="243">
        <f>O765</f>
        <v>100</v>
      </c>
      <c r="P764" s="270">
        <f>O764</f>
        <v>100</v>
      </c>
      <c r="Q764" s="247">
        <f>(I764+P764)/2</f>
        <v>100</v>
      </c>
      <c r="R764" s="245"/>
      <c r="S764" s="265"/>
    </row>
    <row r="765" spans="1:19" ht="42.75" customHeight="1" x14ac:dyDescent="0.35">
      <c r="A765" s="440"/>
      <c r="B765" s="443"/>
      <c r="C765" s="242" t="s">
        <v>45</v>
      </c>
      <c r="D765" s="238" t="s">
        <v>147</v>
      </c>
      <c r="E765" s="245" t="s">
        <v>27</v>
      </c>
      <c r="F765" s="245">
        <v>100</v>
      </c>
      <c r="G765" s="245">
        <v>100</v>
      </c>
      <c r="H765" s="248">
        <f>(G765/F765)*100</f>
        <v>100</v>
      </c>
      <c r="I765" s="245"/>
      <c r="J765" s="252" t="s">
        <v>45</v>
      </c>
      <c r="K765" s="249" t="s">
        <v>93</v>
      </c>
      <c r="L765" s="245" t="s">
        <v>40</v>
      </c>
      <c r="M765" s="245">
        <v>45</v>
      </c>
      <c r="N765" s="245">
        <v>45</v>
      </c>
      <c r="O765" s="248">
        <f>(N765/M765)*100</f>
        <v>100</v>
      </c>
      <c r="P765" s="270"/>
      <c r="Q765" s="247"/>
      <c r="R765" s="250"/>
      <c r="S765" s="266"/>
    </row>
    <row r="766" spans="1:19" ht="84.75" customHeight="1" x14ac:dyDescent="0.35">
      <c r="A766" s="440"/>
      <c r="B766" s="443"/>
      <c r="C766" s="242" t="s">
        <v>148</v>
      </c>
      <c r="D766" s="238" t="s">
        <v>149</v>
      </c>
      <c r="E766" s="245" t="s">
        <v>27</v>
      </c>
      <c r="F766" s="245">
        <v>90</v>
      </c>
      <c r="G766" s="245">
        <v>90</v>
      </c>
      <c r="H766" s="248">
        <f>(G766/F766)*100</f>
        <v>100</v>
      </c>
      <c r="I766" s="245"/>
      <c r="J766" s="252"/>
      <c r="K766" s="249"/>
      <c r="L766" s="245"/>
      <c r="M766" s="253"/>
      <c r="N766" s="253"/>
      <c r="O766" s="248"/>
      <c r="P766" s="270"/>
      <c r="Q766" s="247"/>
      <c r="R766" s="250"/>
      <c r="S766" s="265"/>
    </row>
    <row r="767" spans="1:19" ht="46.5" customHeight="1" x14ac:dyDescent="0.35">
      <c r="A767" s="440"/>
      <c r="B767" s="443"/>
      <c r="C767" s="237" t="s">
        <v>175</v>
      </c>
      <c r="D767" s="240" t="s">
        <v>233</v>
      </c>
      <c r="E767" s="245"/>
      <c r="F767" s="245"/>
      <c r="G767" s="245"/>
      <c r="H767" s="243">
        <v>100</v>
      </c>
      <c r="I767" s="243">
        <v>100</v>
      </c>
      <c r="J767" s="237" t="s">
        <v>175</v>
      </c>
      <c r="K767" s="240" t="str">
        <f>D767</f>
        <v>Реализация дополнительных общеразвивающих программ</v>
      </c>
      <c r="L767" s="245"/>
      <c r="M767" s="253"/>
      <c r="N767" s="253"/>
      <c r="O767" s="243">
        <f>O768</f>
        <v>109.80392156862746</v>
      </c>
      <c r="P767" s="270">
        <f>O767</f>
        <v>109.80392156862746</v>
      </c>
      <c r="Q767" s="247">
        <f>(I767+P767)/2</f>
        <v>104.90196078431373</v>
      </c>
      <c r="R767" s="245"/>
      <c r="S767" s="265"/>
    </row>
    <row r="768" spans="1:19" ht="86.25" customHeight="1" x14ac:dyDescent="0.35">
      <c r="A768" s="440"/>
      <c r="B768" s="443"/>
      <c r="C768" s="242" t="s">
        <v>176</v>
      </c>
      <c r="D768" s="238" t="s">
        <v>149</v>
      </c>
      <c r="E768" s="245" t="s">
        <v>27</v>
      </c>
      <c r="F768" s="245">
        <v>90</v>
      </c>
      <c r="G768" s="245">
        <v>90</v>
      </c>
      <c r="H768" s="248">
        <v>100</v>
      </c>
      <c r="I768" s="245"/>
      <c r="J768" s="252" t="s">
        <v>176</v>
      </c>
      <c r="K768" s="249" t="s">
        <v>224</v>
      </c>
      <c r="L768" s="245" t="s">
        <v>427</v>
      </c>
      <c r="M768" s="245">
        <v>36720</v>
      </c>
      <c r="N768" s="245">
        <v>40320</v>
      </c>
      <c r="O768" s="248">
        <f>(N768/M768)*100</f>
        <v>109.80392156862746</v>
      </c>
      <c r="P768" s="270"/>
      <c r="Q768" s="247"/>
      <c r="R768" s="250"/>
      <c r="S768" s="265"/>
    </row>
    <row r="769" spans="1:20" s="264" customFormat="1" ht="60.75" customHeight="1" x14ac:dyDescent="0.35">
      <c r="A769" s="441"/>
      <c r="B769" s="444"/>
      <c r="C769" s="257"/>
      <c r="D769" s="258" t="s">
        <v>6</v>
      </c>
      <c r="E769" s="257"/>
      <c r="F769" s="259"/>
      <c r="G769" s="259"/>
      <c r="H769" s="260">
        <f>(H767+H764+H758+H752+H746)/5</f>
        <v>100</v>
      </c>
      <c r="I769" s="260">
        <f>H769</f>
        <v>100</v>
      </c>
      <c r="J769" s="261"/>
      <c r="K769" s="258" t="s">
        <v>6</v>
      </c>
      <c r="L769" s="259"/>
      <c r="M769" s="262"/>
      <c r="N769" s="262"/>
      <c r="O769" s="260">
        <f>(O767+O764+O758+O752+O746)/5</f>
        <v>102.06773618538325</v>
      </c>
      <c r="P769" s="260">
        <f>(P767+P764+P758+P752+P746)/5</f>
        <v>102.06773618538325</v>
      </c>
      <c r="Q769" s="260">
        <f>(Q767+Q764+Q758+Q752+Q746)/5</f>
        <v>101.03386809269162</v>
      </c>
      <c r="R769" s="257" t="s">
        <v>33</v>
      </c>
      <c r="S769" s="265"/>
      <c r="T769" s="263"/>
    </row>
    <row r="770" spans="1:20" ht="66" customHeight="1" x14ac:dyDescent="0.35">
      <c r="A770" s="445">
        <v>55</v>
      </c>
      <c r="B770" s="442" t="s">
        <v>166</v>
      </c>
      <c r="C770" s="237" t="s">
        <v>12</v>
      </c>
      <c r="D770" s="240" t="s">
        <v>135</v>
      </c>
      <c r="E770" s="244"/>
      <c r="F770" s="244"/>
      <c r="G770" s="244"/>
      <c r="H770" s="243">
        <f>(H771+H772+H773+H774+H775)/5</f>
        <v>100</v>
      </c>
      <c r="I770" s="243">
        <f>H770</f>
        <v>100</v>
      </c>
      <c r="J770" s="244" t="s">
        <v>12</v>
      </c>
      <c r="K770" s="240" t="s">
        <v>135</v>
      </c>
      <c r="L770" s="245"/>
      <c r="M770" s="245"/>
      <c r="N770" s="245"/>
      <c r="O770" s="243">
        <f>O771</f>
        <v>100.30395136778117</v>
      </c>
      <c r="P770" s="270">
        <f>O770</f>
        <v>100.30395136778117</v>
      </c>
      <c r="Q770" s="243">
        <f>(I770+P770)/2</f>
        <v>100.15197568389058</v>
      </c>
      <c r="R770" s="242"/>
      <c r="S770" s="265"/>
    </row>
    <row r="771" spans="1:20" ht="66" customHeight="1" x14ac:dyDescent="0.35">
      <c r="A771" s="446"/>
      <c r="B771" s="443"/>
      <c r="C771" s="242" t="s">
        <v>7</v>
      </c>
      <c r="D771" s="238" t="s">
        <v>136</v>
      </c>
      <c r="E771" s="245" t="s">
        <v>27</v>
      </c>
      <c r="F771" s="245">
        <v>100</v>
      </c>
      <c r="G771" s="245">
        <v>100</v>
      </c>
      <c r="H771" s="248">
        <f>(G771/F771)*100</f>
        <v>100</v>
      </c>
      <c r="I771" s="245"/>
      <c r="J771" s="245" t="s">
        <v>7</v>
      </c>
      <c r="K771" s="249" t="s">
        <v>93</v>
      </c>
      <c r="L771" s="245" t="s">
        <v>40</v>
      </c>
      <c r="M771" s="245">
        <v>329</v>
      </c>
      <c r="N771" s="245">
        <v>330</v>
      </c>
      <c r="O771" s="248">
        <f>(N771/M771)*100</f>
        <v>100.30395136778117</v>
      </c>
      <c r="P771" s="270"/>
      <c r="Q771" s="247"/>
      <c r="R771" s="250"/>
      <c r="S771" s="265"/>
    </row>
    <row r="772" spans="1:20" x14ac:dyDescent="0.35">
      <c r="A772" s="446"/>
      <c r="B772" s="443"/>
      <c r="C772" s="242" t="s">
        <v>8</v>
      </c>
      <c r="D772" s="238" t="s">
        <v>137</v>
      </c>
      <c r="E772" s="245" t="s">
        <v>27</v>
      </c>
      <c r="F772" s="245">
        <v>100</v>
      </c>
      <c r="G772" s="245">
        <v>100</v>
      </c>
      <c r="H772" s="248">
        <f>(G772/F772)*100</f>
        <v>100</v>
      </c>
      <c r="I772" s="245"/>
      <c r="J772" s="245"/>
      <c r="K772" s="271"/>
      <c r="L772" s="245"/>
      <c r="M772" s="251"/>
      <c r="N772" s="251"/>
      <c r="O772" s="248"/>
      <c r="P772" s="270"/>
      <c r="Q772" s="247"/>
      <c r="R772" s="250"/>
      <c r="S772" s="265"/>
    </row>
    <row r="773" spans="1:20" ht="45.75" customHeight="1" x14ac:dyDescent="0.35">
      <c r="A773" s="446"/>
      <c r="B773" s="443"/>
      <c r="C773" s="242" t="s">
        <v>9</v>
      </c>
      <c r="D773" s="238" t="s">
        <v>138</v>
      </c>
      <c r="E773" s="245" t="s">
        <v>27</v>
      </c>
      <c r="F773" s="245">
        <v>100</v>
      </c>
      <c r="G773" s="245">
        <v>100</v>
      </c>
      <c r="H773" s="248">
        <f>(G773/F773)*100</f>
        <v>100</v>
      </c>
      <c r="I773" s="245"/>
      <c r="J773" s="252"/>
      <c r="K773" s="249"/>
      <c r="L773" s="245"/>
      <c r="M773" s="253"/>
      <c r="N773" s="253"/>
      <c r="O773" s="248"/>
      <c r="P773" s="270"/>
      <c r="Q773" s="247"/>
      <c r="R773" s="250"/>
      <c r="S773" s="265"/>
    </row>
    <row r="774" spans="1:20" ht="69.75" customHeight="1" x14ac:dyDescent="0.35">
      <c r="A774" s="446"/>
      <c r="B774" s="443"/>
      <c r="C774" s="242" t="s">
        <v>10</v>
      </c>
      <c r="D774" s="238" t="s">
        <v>92</v>
      </c>
      <c r="E774" s="245" t="s">
        <v>27</v>
      </c>
      <c r="F774" s="245">
        <v>90</v>
      </c>
      <c r="G774" s="245">
        <v>90</v>
      </c>
      <c r="H774" s="248">
        <f>(G774/F774)*100</f>
        <v>100</v>
      </c>
      <c r="I774" s="245"/>
      <c r="J774" s="252"/>
      <c r="K774" s="249"/>
      <c r="L774" s="245"/>
      <c r="M774" s="253"/>
      <c r="N774" s="253"/>
      <c r="O774" s="248"/>
      <c r="P774" s="270"/>
      <c r="Q774" s="247"/>
      <c r="R774" s="250"/>
      <c r="S774" s="265"/>
    </row>
    <row r="775" spans="1:20" ht="113.25" customHeight="1" x14ac:dyDescent="0.35">
      <c r="A775" s="446"/>
      <c r="B775" s="443"/>
      <c r="C775" s="242" t="s">
        <v>37</v>
      </c>
      <c r="D775" s="238" t="s">
        <v>139</v>
      </c>
      <c r="E775" s="245" t="s">
        <v>27</v>
      </c>
      <c r="F775" s="245">
        <v>100</v>
      </c>
      <c r="G775" s="245">
        <v>100</v>
      </c>
      <c r="H775" s="248">
        <f>(G775/F775)*100</f>
        <v>100</v>
      </c>
      <c r="I775" s="245"/>
      <c r="J775" s="252"/>
      <c r="K775" s="249"/>
      <c r="L775" s="245"/>
      <c r="M775" s="253"/>
      <c r="N775" s="253"/>
      <c r="O775" s="248"/>
      <c r="P775" s="270"/>
      <c r="Q775" s="247"/>
      <c r="R775" s="250"/>
      <c r="S775" s="265"/>
    </row>
    <row r="776" spans="1:20" ht="62.25" customHeight="1" x14ac:dyDescent="0.35">
      <c r="A776" s="446"/>
      <c r="B776" s="443"/>
      <c r="C776" s="237" t="s">
        <v>13</v>
      </c>
      <c r="D776" s="240" t="s">
        <v>140</v>
      </c>
      <c r="E776" s="245"/>
      <c r="F776" s="245"/>
      <c r="G776" s="245"/>
      <c r="H776" s="243">
        <f>(H777+H778+H779+H780+H781)/5</f>
        <v>100</v>
      </c>
      <c r="I776" s="243">
        <f>H776</f>
        <v>100</v>
      </c>
      <c r="J776" s="237" t="s">
        <v>13</v>
      </c>
      <c r="K776" s="240" t="s">
        <v>140</v>
      </c>
      <c r="L776" s="245"/>
      <c r="M776" s="253"/>
      <c r="N776" s="253"/>
      <c r="O776" s="243">
        <f>O777</f>
        <v>99.157303370786522</v>
      </c>
      <c r="P776" s="270">
        <f>O776</f>
        <v>99.157303370786522</v>
      </c>
      <c r="Q776" s="247">
        <f>(I776+P776)/2</f>
        <v>99.578651685393254</v>
      </c>
      <c r="R776" s="242"/>
      <c r="S776" s="265"/>
    </row>
    <row r="777" spans="1:20" ht="69" customHeight="1" x14ac:dyDescent="0.35">
      <c r="A777" s="446"/>
      <c r="B777" s="443"/>
      <c r="C777" s="242" t="s">
        <v>14</v>
      </c>
      <c r="D777" s="238" t="s">
        <v>141</v>
      </c>
      <c r="E777" s="245" t="s">
        <v>27</v>
      </c>
      <c r="F777" s="245">
        <v>100</v>
      </c>
      <c r="G777" s="245">
        <v>100</v>
      </c>
      <c r="H777" s="248">
        <f>(G777/F777)*100</f>
        <v>100</v>
      </c>
      <c r="I777" s="245"/>
      <c r="J777" s="252" t="s">
        <v>14</v>
      </c>
      <c r="K777" s="249" t="s">
        <v>93</v>
      </c>
      <c r="L777" s="245" t="s">
        <v>40</v>
      </c>
      <c r="M777" s="245">
        <v>356</v>
      </c>
      <c r="N777" s="245">
        <v>353</v>
      </c>
      <c r="O777" s="248">
        <f>(N777/M777)*100</f>
        <v>99.157303370786522</v>
      </c>
      <c r="P777" s="242"/>
      <c r="Q777" s="247"/>
      <c r="R777" s="250"/>
      <c r="S777" s="265"/>
    </row>
    <row r="778" spans="1:20" x14ac:dyDescent="0.35">
      <c r="A778" s="446"/>
      <c r="B778" s="443"/>
      <c r="C778" s="242" t="s">
        <v>15</v>
      </c>
      <c r="D778" s="238" t="s">
        <v>142</v>
      </c>
      <c r="E778" s="245" t="s">
        <v>27</v>
      </c>
      <c r="F778" s="245">
        <v>100</v>
      </c>
      <c r="G778" s="245">
        <v>100</v>
      </c>
      <c r="H778" s="248">
        <f>(G778/F778)*100</f>
        <v>100</v>
      </c>
      <c r="I778" s="245"/>
      <c r="J778" s="252"/>
      <c r="K778" s="249"/>
      <c r="L778" s="245"/>
      <c r="M778" s="253"/>
      <c r="N778" s="253"/>
      <c r="O778" s="248"/>
      <c r="P778" s="270"/>
      <c r="Q778" s="247"/>
      <c r="R778" s="250"/>
      <c r="S778" s="265"/>
    </row>
    <row r="779" spans="1:20" ht="54.75" customHeight="1" x14ac:dyDescent="0.35">
      <c r="A779" s="446"/>
      <c r="B779" s="443"/>
      <c r="C779" s="242" t="s">
        <v>41</v>
      </c>
      <c r="D779" s="238" t="s">
        <v>138</v>
      </c>
      <c r="E779" s="245" t="s">
        <v>27</v>
      </c>
      <c r="F779" s="245">
        <v>100</v>
      </c>
      <c r="G779" s="245">
        <v>100</v>
      </c>
      <c r="H779" s="248">
        <f>(G779/F779)*100</f>
        <v>100</v>
      </c>
      <c r="I779" s="245"/>
      <c r="J779" s="252"/>
      <c r="K779" s="249"/>
      <c r="L779" s="245"/>
      <c r="M779" s="253"/>
      <c r="N779" s="253"/>
      <c r="O779" s="248"/>
      <c r="P779" s="270"/>
      <c r="Q779" s="247"/>
      <c r="R779" s="250"/>
      <c r="S779" s="265"/>
    </row>
    <row r="780" spans="1:20" ht="73.5" customHeight="1" x14ac:dyDescent="0.35">
      <c r="A780" s="446"/>
      <c r="B780" s="443"/>
      <c r="C780" s="242" t="s">
        <v>47</v>
      </c>
      <c r="D780" s="238" t="s">
        <v>92</v>
      </c>
      <c r="E780" s="245" t="s">
        <v>27</v>
      </c>
      <c r="F780" s="245">
        <v>90</v>
      </c>
      <c r="G780" s="245">
        <v>100</v>
      </c>
      <c r="H780" s="248">
        <v>100</v>
      </c>
      <c r="I780" s="245"/>
      <c r="J780" s="252"/>
      <c r="K780" s="249"/>
      <c r="L780" s="245"/>
      <c r="M780" s="253"/>
      <c r="N780" s="253"/>
      <c r="O780" s="248"/>
      <c r="P780" s="270"/>
      <c r="Q780" s="247"/>
      <c r="R780" s="250"/>
      <c r="S780" s="265"/>
    </row>
    <row r="781" spans="1:20" ht="127.5" customHeight="1" x14ac:dyDescent="0.35">
      <c r="A781" s="446"/>
      <c r="B781" s="443"/>
      <c r="C781" s="242" t="s">
        <v>69</v>
      </c>
      <c r="D781" s="238" t="s">
        <v>139</v>
      </c>
      <c r="E781" s="245" t="s">
        <v>27</v>
      </c>
      <c r="F781" s="245">
        <v>100</v>
      </c>
      <c r="G781" s="245">
        <v>100</v>
      </c>
      <c r="H781" s="248">
        <f>(G781/F781)*100</f>
        <v>100</v>
      </c>
      <c r="I781" s="245"/>
      <c r="J781" s="252"/>
      <c r="K781" s="249"/>
      <c r="L781" s="245"/>
      <c r="M781" s="253"/>
      <c r="N781" s="253"/>
      <c r="O781" s="248"/>
      <c r="P781" s="270"/>
      <c r="Q781" s="247"/>
      <c r="R781" s="250"/>
      <c r="S781" s="265"/>
    </row>
    <row r="782" spans="1:20" ht="63.75" customHeight="1" x14ac:dyDescent="0.35">
      <c r="A782" s="446"/>
      <c r="B782" s="443"/>
      <c r="C782" s="237" t="s">
        <v>30</v>
      </c>
      <c r="D782" s="240" t="s">
        <v>143</v>
      </c>
      <c r="E782" s="245"/>
      <c r="F782" s="245"/>
      <c r="G782" s="245"/>
      <c r="H782" s="243">
        <f>(H783+H784+H785+H786+H787)/5</f>
        <v>100</v>
      </c>
      <c r="I782" s="243">
        <f>H782</f>
        <v>100</v>
      </c>
      <c r="J782" s="237" t="s">
        <v>30</v>
      </c>
      <c r="K782" s="240" t="str">
        <f>D782</f>
        <v>Реализация основных общеобразовательных программ среднего общего образования</v>
      </c>
      <c r="L782" s="245"/>
      <c r="M782" s="253"/>
      <c r="N782" s="253"/>
      <c r="O782" s="243">
        <f>O783</f>
        <v>100</v>
      </c>
      <c r="P782" s="270">
        <f>O782</f>
        <v>100</v>
      </c>
      <c r="Q782" s="243">
        <f>(I782+P782)/2</f>
        <v>100</v>
      </c>
      <c r="R782" s="245"/>
      <c r="S782" s="265"/>
    </row>
    <row r="783" spans="1:20" ht="75.75" customHeight="1" x14ac:dyDescent="0.35">
      <c r="A783" s="446"/>
      <c r="B783" s="443"/>
      <c r="C783" s="242" t="s">
        <v>31</v>
      </c>
      <c r="D783" s="238" t="s">
        <v>144</v>
      </c>
      <c r="E783" s="245" t="s">
        <v>27</v>
      </c>
      <c r="F783" s="245">
        <v>100</v>
      </c>
      <c r="G783" s="245">
        <v>100</v>
      </c>
      <c r="H783" s="248">
        <f>(G783/F783)*100</f>
        <v>100</v>
      </c>
      <c r="I783" s="245"/>
      <c r="J783" s="252" t="s">
        <v>31</v>
      </c>
      <c r="K783" s="249" t="s">
        <v>93</v>
      </c>
      <c r="L783" s="245" t="s">
        <v>40</v>
      </c>
      <c r="M783" s="245">
        <v>55</v>
      </c>
      <c r="N783" s="245">
        <v>55</v>
      </c>
      <c r="O783" s="248">
        <f>(N783/M783)*100</f>
        <v>100</v>
      </c>
      <c r="P783" s="245"/>
      <c r="Q783" s="243"/>
      <c r="R783" s="250"/>
      <c r="S783" s="265"/>
    </row>
    <row r="784" spans="1:20" x14ac:dyDescent="0.35">
      <c r="A784" s="446"/>
      <c r="B784" s="443"/>
      <c r="C784" s="242" t="s">
        <v>32</v>
      </c>
      <c r="D784" s="238" t="s">
        <v>145</v>
      </c>
      <c r="E784" s="245" t="s">
        <v>27</v>
      </c>
      <c r="F784" s="245">
        <v>100</v>
      </c>
      <c r="G784" s="245">
        <v>100</v>
      </c>
      <c r="H784" s="248">
        <f>(G784/F784)*100</f>
        <v>100</v>
      </c>
      <c r="I784" s="245"/>
      <c r="J784" s="252"/>
      <c r="K784" s="249"/>
      <c r="L784" s="245"/>
      <c r="M784" s="253"/>
      <c r="N784" s="253"/>
      <c r="O784" s="248"/>
      <c r="P784" s="270"/>
      <c r="Q784" s="247"/>
      <c r="R784" s="250"/>
      <c r="S784" s="265"/>
    </row>
    <row r="785" spans="1:20" ht="56.25" customHeight="1" x14ac:dyDescent="0.35">
      <c r="A785" s="446"/>
      <c r="B785" s="443"/>
      <c r="C785" s="242" t="s">
        <v>54</v>
      </c>
      <c r="D785" s="238" t="s">
        <v>138</v>
      </c>
      <c r="E785" s="245" t="s">
        <v>27</v>
      </c>
      <c r="F785" s="245">
        <v>100</v>
      </c>
      <c r="G785" s="245">
        <v>100</v>
      </c>
      <c r="H785" s="248">
        <f>(G785/F785)*100</f>
        <v>100</v>
      </c>
      <c r="I785" s="245"/>
      <c r="J785" s="252"/>
      <c r="K785" s="249"/>
      <c r="L785" s="245"/>
      <c r="M785" s="253"/>
      <c r="N785" s="253"/>
      <c r="O785" s="248"/>
      <c r="P785" s="270"/>
      <c r="Q785" s="247"/>
      <c r="R785" s="250"/>
      <c r="S785" s="265"/>
    </row>
    <row r="786" spans="1:20" ht="75" customHeight="1" x14ac:dyDescent="0.35">
      <c r="A786" s="446"/>
      <c r="B786" s="443"/>
      <c r="C786" s="242" t="s">
        <v>55</v>
      </c>
      <c r="D786" s="238" t="s">
        <v>92</v>
      </c>
      <c r="E786" s="245" t="s">
        <v>27</v>
      </c>
      <c r="F786" s="245">
        <v>90</v>
      </c>
      <c r="G786" s="245">
        <v>100</v>
      </c>
      <c r="H786" s="248">
        <v>100</v>
      </c>
      <c r="I786" s="245"/>
      <c r="J786" s="252"/>
      <c r="K786" s="249"/>
      <c r="L786" s="245"/>
      <c r="M786" s="253"/>
      <c r="N786" s="253"/>
      <c r="O786" s="248"/>
      <c r="P786" s="270"/>
      <c r="Q786" s="247"/>
      <c r="R786" s="250"/>
      <c r="S786" s="265"/>
    </row>
    <row r="787" spans="1:20" ht="128.25" customHeight="1" x14ac:dyDescent="0.35">
      <c r="A787" s="446"/>
      <c r="B787" s="443"/>
      <c r="C787" s="242" t="s">
        <v>146</v>
      </c>
      <c r="D787" s="238" t="s">
        <v>139</v>
      </c>
      <c r="E787" s="245" t="s">
        <v>27</v>
      </c>
      <c r="F787" s="245">
        <v>100</v>
      </c>
      <c r="G787" s="245">
        <v>100</v>
      </c>
      <c r="H787" s="248">
        <f>(G787/F787)*100</f>
        <v>100</v>
      </c>
      <c r="I787" s="245"/>
      <c r="J787" s="252"/>
      <c r="K787" s="249"/>
      <c r="L787" s="245"/>
      <c r="M787" s="253"/>
      <c r="N787" s="253"/>
      <c r="O787" s="248"/>
      <c r="P787" s="270"/>
      <c r="Q787" s="247"/>
      <c r="R787" s="250"/>
      <c r="S787" s="265"/>
    </row>
    <row r="788" spans="1:20" x14ac:dyDescent="0.35">
      <c r="A788" s="446"/>
      <c r="B788" s="443"/>
      <c r="C788" s="237" t="s">
        <v>44</v>
      </c>
      <c r="D788" s="240" t="s">
        <v>94</v>
      </c>
      <c r="E788" s="245"/>
      <c r="F788" s="245"/>
      <c r="G788" s="245"/>
      <c r="H788" s="243">
        <v>100</v>
      </c>
      <c r="I788" s="243">
        <f>H788</f>
        <v>100</v>
      </c>
      <c r="J788" s="237" t="s">
        <v>44</v>
      </c>
      <c r="K788" s="240" t="s">
        <v>94</v>
      </c>
      <c r="L788" s="245"/>
      <c r="M788" s="253"/>
      <c r="N788" s="253"/>
      <c r="O788" s="243">
        <f>O789</f>
        <v>100</v>
      </c>
      <c r="P788" s="270">
        <f>O788</f>
        <v>100</v>
      </c>
      <c r="Q788" s="247">
        <f>(I788+P788)/2</f>
        <v>100</v>
      </c>
      <c r="R788" s="245"/>
      <c r="S788" s="265"/>
    </row>
    <row r="789" spans="1:20" ht="42.75" customHeight="1" x14ac:dyDescent="0.35">
      <c r="A789" s="446"/>
      <c r="B789" s="443"/>
      <c r="C789" s="242" t="s">
        <v>45</v>
      </c>
      <c r="D789" s="238" t="s">
        <v>147</v>
      </c>
      <c r="E789" s="245" t="s">
        <v>27</v>
      </c>
      <c r="F789" s="245">
        <v>100</v>
      </c>
      <c r="G789" s="245">
        <v>100</v>
      </c>
      <c r="H789" s="248">
        <f>(G789/F789)*100</f>
        <v>100</v>
      </c>
      <c r="I789" s="245"/>
      <c r="J789" s="252" t="s">
        <v>45</v>
      </c>
      <c r="K789" s="249" t="s">
        <v>93</v>
      </c>
      <c r="L789" s="245" t="s">
        <v>40</v>
      </c>
      <c r="M789" s="245">
        <v>47</v>
      </c>
      <c r="N789" s="245">
        <v>47</v>
      </c>
      <c r="O789" s="248">
        <f>(N789/M789)*100</f>
        <v>100</v>
      </c>
      <c r="P789" s="270"/>
      <c r="Q789" s="243"/>
      <c r="R789" s="250"/>
      <c r="S789" s="265"/>
    </row>
    <row r="790" spans="1:20" ht="86.25" customHeight="1" x14ac:dyDescent="0.35">
      <c r="A790" s="446"/>
      <c r="B790" s="443"/>
      <c r="C790" s="242" t="s">
        <v>148</v>
      </c>
      <c r="D790" s="238" t="s">
        <v>149</v>
      </c>
      <c r="E790" s="245" t="s">
        <v>27</v>
      </c>
      <c r="F790" s="245">
        <v>90</v>
      </c>
      <c r="G790" s="245">
        <v>90</v>
      </c>
      <c r="H790" s="248">
        <f>(G790/F790)*100</f>
        <v>100</v>
      </c>
      <c r="I790" s="245"/>
      <c r="J790" s="252"/>
      <c r="K790" s="249"/>
      <c r="L790" s="245"/>
      <c r="M790" s="253"/>
      <c r="N790" s="253"/>
      <c r="O790" s="248"/>
      <c r="P790" s="270"/>
      <c r="Q790" s="243"/>
      <c r="R790" s="250"/>
      <c r="S790" s="265"/>
    </row>
    <row r="791" spans="1:20" ht="52.5" customHeight="1" x14ac:dyDescent="0.35">
      <c r="A791" s="446"/>
      <c r="B791" s="443"/>
      <c r="C791" s="237" t="s">
        <v>175</v>
      </c>
      <c r="D791" s="240" t="s">
        <v>233</v>
      </c>
      <c r="E791" s="245"/>
      <c r="F791" s="245"/>
      <c r="G791" s="245"/>
      <c r="H791" s="243">
        <v>100</v>
      </c>
      <c r="I791" s="243">
        <f>H791</f>
        <v>100</v>
      </c>
      <c r="J791" s="237" t="s">
        <v>175</v>
      </c>
      <c r="K791" s="240" t="str">
        <f>D791</f>
        <v>Реализация дополнительных общеразвивающих программ</v>
      </c>
      <c r="L791" s="245"/>
      <c r="M791" s="253"/>
      <c r="N791" s="253"/>
      <c r="O791" s="270">
        <f>O792</f>
        <v>100</v>
      </c>
      <c r="P791" s="270">
        <f>O791</f>
        <v>100</v>
      </c>
      <c r="Q791" s="243">
        <f>(I791+P791)/2</f>
        <v>100</v>
      </c>
      <c r="R791" s="245"/>
      <c r="S791" s="265"/>
    </row>
    <row r="792" spans="1:20" ht="89.25" customHeight="1" x14ac:dyDescent="0.35">
      <c r="A792" s="446"/>
      <c r="B792" s="443"/>
      <c r="C792" s="242" t="s">
        <v>176</v>
      </c>
      <c r="D792" s="238" t="s">
        <v>149</v>
      </c>
      <c r="E792" s="245" t="s">
        <v>27</v>
      </c>
      <c r="F792" s="245">
        <v>90</v>
      </c>
      <c r="G792" s="245">
        <v>90</v>
      </c>
      <c r="H792" s="248">
        <f>(G792/F792)*100</f>
        <v>100</v>
      </c>
      <c r="I792" s="245"/>
      <c r="J792" s="252" t="s">
        <v>176</v>
      </c>
      <c r="K792" s="249" t="s">
        <v>224</v>
      </c>
      <c r="L792" s="245" t="s">
        <v>427</v>
      </c>
      <c r="M792" s="245">
        <v>36720</v>
      </c>
      <c r="N792" s="245">
        <v>36720</v>
      </c>
      <c r="O792" s="248">
        <f>(N792/M792)*100</f>
        <v>100</v>
      </c>
      <c r="P792" s="270"/>
      <c r="Q792" s="243"/>
      <c r="R792" s="250"/>
      <c r="S792" s="265"/>
    </row>
    <row r="793" spans="1:20" s="264" customFormat="1" ht="41.25" customHeight="1" x14ac:dyDescent="0.35">
      <c r="A793" s="447"/>
      <c r="B793" s="444"/>
      <c r="C793" s="257"/>
      <c r="D793" s="258" t="s">
        <v>6</v>
      </c>
      <c r="E793" s="257"/>
      <c r="F793" s="259"/>
      <c r="G793" s="259"/>
      <c r="H793" s="260">
        <f>(H791+H788+H782+H776+H770)/5</f>
        <v>100</v>
      </c>
      <c r="I793" s="260">
        <f>H793</f>
        <v>100</v>
      </c>
      <c r="J793" s="261"/>
      <c r="K793" s="258" t="s">
        <v>6</v>
      </c>
      <c r="L793" s="259"/>
      <c r="M793" s="262"/>
      <c r="N793" s="262"/>
      <c r="O793" s="260">
        <f>(O791+O788+O782+O776+O770)/5</f>
        <v>99.892250947713535</v>
      </c>
      <c r="P793" s="260">
        <f>(P791+P788+P782+P776+P770)/5</f>
        <v>99.892250947713535</v>
      </c>
      <c r="Q793" s="260">
        <f>(Q791+Q788+Q782+Q776+Q770)/5</f>
        <v>99.946125473856767</v>
      </c>
      <c r="R793" s="257" t="s">
        <v>490</v>
      </c>
      <c r="S793" s="265"/>
      <c r="T793" s="263"/>
    </row>
    <row r="794" spans="1:20" ht="57.75" customHeight="1" x14ac:dyDescent="0.35">
      <c r="A794" s="439">
        <v>56</v>
      </c>
      <c r="B794" s="442" t="s">
        <v>167</v>
      </c>
      <c r="C794" s="237" t="s">
        <v>12</v>
      </c>
      <c r="D794" s="240" t="s">
        <v>135</v>
      </c>
      <c r="E794" s="244"/>
      <c r="F794" s="244"/>
      <c r="G794" s="244"/>
      <c r="H794" s="243">
        <f>(H795+H796+H797+H798+H799)/5</f>
        <v>100</v>
      </c>
      <c r="I794" s="243">
        <f>H794</f>
        <v>100</v>
      </c>
      <c r="J794" s="244" t="s">
        <v>12</v>
      </c>
      <c r="K794" s="240" t="s">
        <v>135</v>
      </c>
      <c r="L794" s="245"/>
      <c r="M794" s="245"/>
      <c r="N794" s="245"/>
      <c r="O794" s="243">
        <f>O795</f>
        <v>100</v>
      </c>
      <c r="P794" s="270">
        <f>O794</f>
        <v>100</v>
      </c>
      <c r="Q794" s="247">
        <f>(I794+P794)/2</f>
        <v>100</v>
      </c>
      <c r="R794" s="242"/>
      <c r="S794" s="265"/>
    </row>
    <row r="795" spans="1:20" ht="82.5" customHeight="1" x14ac:dyDescent="0.35">
      <c r="A795" s="440"/>
      <c r="B795" s="443"/>
      <c r="C795" s="242" t="s">
        <v>7</v>
      </c>
      <c r="D795" s="238" t="s">
        <v>136</v>
      </c>
      <c r="E795" s="245" t="s">
        <v>27</v>
      </c>
      <c r="F795" s="245">
        <v>100</v>
      </c>
      <c r="G795" s="245">
        <v>100</v>
      </c>
      <c r="H795" s="248">
        <f>(G795/F795)*100</f>
        <v>100</v>
      </c>
      <c r="I795" s="245"/>
      <c r="J795" s="245" t="s">
        <v>7</v>
      </c>
      <c r="K795" s="249" t="s">
        <v>93</v>
      </c>
      <c r="L795" s="245" t="s">
        <v>40</v>
      </c>
      <c r="M795" s="245">
        <v>315</v>
      </c>
      <c r="N795" s="245">
        <v>315</v>
      </c>
      <c r="O795" s="248">
        <f>(N795/M795)*100</f>
        <v>100</v>
      </c>
      <c r="P795" s="270"/>
      <c r="Q795" s="247"/>
      <c r="R795" s="250"/>
      <c r="S795" s="265"/>
    </row>
    <row r="796" spans="1:20" x14ac:dyDescent="0.35">
      <c r="A796" s="440"/>
      <c r="B796" s="443"/>
      <c r="C796" s="242" t="s">
        <v>8</v>
      </c>
      <c r="D796" s="238" t="s">
        <v>137</v>
      </c>
      <c r="E796" s="245" t="s">
        <v>27</v>
      </c>
      <c r="F796" s="245">
        <v>100</v>
      </c>
      <c r="G796" s="245">
        <v>100</v>
      </c>
      <c r="H796" s="248">
        <f>(G796/F796)*100</f>
        <v>100</v>
      </c>
      <c r="I796" s="245"/>
      <c r="J796" s="245"/>
      <c r="K796" s="271"/>
      <c r="L796" s="245"/>
      <c r="M796" s="251"/>
      <c r="N796" s="251"/>
      <c r="O796" s="248"/>
      <c r="P796" s="270"/>
      <c r="Q796" s="247"/>
      <c r="R796" s="250"/>
      <c r="S796" s="265"/>
    </row>
    <row r="797" spans="1:20" ht="43.5" customHeight="1" x14ac:dyDescent="0.35">
      <c r="A797" s="440"/>
      <c r="B797" s="443"/>
      <c r="C797" s="242" t="s">
        <v>9</v>
      </c>
      <c r="D797" s="238" t="s">
        <v>138</v>
      </c>
      <c r="E797" s="245" t="s">
        <v>27</v>
      </c>
      <c r="F797" s="245">
        <v>100</v>
      </c>
      <c r="G797" s="245">
        <v>100</v>
      </c>
      <c r="H797" s="248">
        <f>(G797/F797)*100</f>
        <v>100</v>
      </c>
      <c r="I797" s="245"/>
      <c r="J797" s="252"/>
      <c r="K797" s="249"/>
      <c r="L797" s="245"/>
      <c r="M797" s="253"/>
      <c r="N797" s="253"/>
      <c r="O797" s="248"/>
      <c r="P797" s="270"/>
      <c r="Q797" s="247"/>
      <c r="R797" s="250"/>
      <c r="S797" s="265"/>
    </row>
    <row r="798" spans="1:20" ht="78.75" customHeight="1" x14ac:dyDescent="0.35">
      <c r="A798" s="440"/>
      <c r="B798" s="443"/>
      <c r="C798" s="242" t="s">
        <v>10</v>
      </c>
      <c r="D798" s="238" t="s">
        <v>92</v>
      </c>
      <c r="E798" s="245" t="s">
        <v>27</v>
      </c>
      <c r="F798" s="245">
        <v>90</v>
      </c>
      <c r="G798" s="245">
        <v>100</v>
      </c>
      <c r="H798" s="248">
        <v>100</v>
      </c>
      <c r="I798" s="245"/>
      <c r="J798" s="252"/>
      <c r="K798" s="249"/>
      <c r="L798" s="245"/>
      <c r="M798" s="253"/>
      <c r="N798" s="253"/>
      <c r="O798" s="248"/>
      <c r="P798" s="270"/>
      <c r="Q798" s="247"/>
      <c r="R798" s="250"/>
      <c r="S798" s="265"/>
    </row>
    <row r="799" spans="1:20" ht="132.75" customHeight="1" x14ac:dyDescent="0.35">
      <c r="A799" s="440"/>
      <c r="B799" s="443"/>
      <c r="C799" s="242" t="s">
        <v>37</v>
      </c>
      <c r="D799" s="238" t="s">
        <v>139</v>
      </c>
      <c r="E799" s="245" t="s">
        <v>27</v>
      </c>
      <c r="F799" s="245">
        <v>100</v>
      </c>
      <c r="G799" s="245">
        <v>100</v>
      </c>
      <c r="H799" s="248">
        <f>(G799/F799)*100</f>
        <v>100</v>
      </c>
      <c r="I799" s="245"/>
      <c r="J799" s="252"/>
      <c r="K799" s="249"/>
      <c r="L799" s="245"/>
      <c r="M799" s="253"/>
      <c r="N799" s="253"/>
      <c r="O799" s="248"/>
      <c r="P799" s="270"/>
      <c r="Q799" s="247"/>
      <c r="R799" s="250"/>
      <c r="S799" s="265"/>
    </row>
    <row r="800" spans="1:20" ht="72" customHeight="1" x14ac:dyDescent="0.35">
      <c r="A800" s="440"/>
      <c r="B800" s="443"/>
      <c r="C800" s="237" t="s">
        <v>13</v>
      </c>
      <c r="D800" s="240" t="s">
        <v>140</v>
      </c>
      <c r="E800" s="245"/>
      <c r="F800" s="245"/>
      <c r="G800" s="245"/>
      <c r="H800" s="243">
        <f>(H801+H802+H803+H804+H805)/5</f>
        <v>100</v>
      </c>
      <c r="I800" s="243">
        <f>H800</f>
        <v>100</v>
      </c>
      <c r="J800" s="237" t="s">
        <v>13</v>
      </c>
      <c r="K800" s="240" t="s">
        <v>140</v>
      </c>
      <c r="L800" s="245"/>
      <c r="M800" s="253"/>
      <c r="N800" s="253"/>
      <c r="O800" s="243">
        <f>O801</f>
        <v>100</v>
      </c>
      <c r="P800" s="270">
        <f>O800</f>
        <v>100</v>
      </c>
      <c r="Q800" s="247">
        <f>(I800+P800)/2</f>
        <v>100</v>
      </c>
      <c r="R800" s="245"/>
      <c r="S800" s="265"/>
    </row>
    <row r="801" spans="1:19" ht="67.5" customHeight="1" x14ac:dyDescent="0.35">
      <c r="A801" s="440"/>
      <c r="B801" s="443"/>
      <c r="C801" s="242" t="s">
        <v>14</v>
      </c>
      <c r="D801" s="238" t="s">
        <v>141</v>
      </c>
      <c r="E801" s="245" t="s">
        <v>27</v>
      </c>
      <c r="F801" s="245">
        <v>100</v>
      </c>
      <c r="G801" s="245">
        <v>100</v>
      </c>
      <c r="H801" s="248">
        <f>(G801/F801)*100</f>
        <v>100</v>
      </c>
      <c r="I801" s="245"/>
      <c r="J801" s="252" t="s">
        <v>14</v>
      </c>
      <c r="K801" s="249" t="s">
        <v>93</v>
      </c>
      <c r="L801" s="245" t="s">
        <v>40</v>
      </c>
      <c r="M801" s="245">
        <v>327</v>
      </c>
      <c r="N801" s="245">
        <v>327</v>
      </c>
      <c r="O801" s="248">
        <f>(N801/M801)*100</f>
        <v>100</v>
      </c>
      <c r="P801" s="242"/>
      <c r="Q801" s="247"/>
      <c r="R801" s="250"/>
      <c r="S801" s="265"/>
    </row>
    <row r="802" spans="1:19" x14ac:dyDescent="0.35">
      <c r="A802" s="440"/>
      <c r="B802" s="443"/>
      <c r="C802" s="242" t="s">
        <v>15</v>
      </c>
      <c r="D802" s="238" t="s">
        <v>142</v>
      </c>
      <c r="E802" s="245" t="s">
        <v>27</v>
      </c>
      <c r="F802" s="245">
        <v>100</v>
      </c>
      <c r="G802" s="245">
        <v>100</v>
      </c>
      <c r="H802" s="248">
        <f>(G802/F802)*100</f>
        <v>100</v>
      </c>
      <c r="I802" s="245"/>
      <c r="J802" s="252"/>
      <c r="K802" s="249"/>
      <c r="L802" s="245"/>
      <c r="M802" s="253"/>
      <c r="N802" s="253"/>
      <c r="O802" s="248"/>
      <c r="P802" s="270"/>
      <c r="Q802" s="247"/>
      <c r="R802" s="250"/>
      <c r="S802" s="265"/>
    </row>
    <row r="803" spans="1:19" ht="43.5" customHeight="1" x14ac:dyDescent="0.35">
      <c r="A803" s="440"/>
      <c r="B803" s="443"/>
      <c r="C803" s="242" t="s">
        <v>41</v>
      </c>
      <c r="D803" s="238" t="s">
        <v>138</v>
      </c>
      <c r="E803" s="245" t="s">
        <v>27</v>
      </c>
      <c r="F803" s="245">
        <v>100</v>
      </c>
      <c r="G803" s="245">
        <v>100</v>
      </c>
      <c r="H803" s="248">
        <f>(G803/F803)*100</f>
        <v>100</v>
      </c>
      <c r="I803" s="245"/>
      <c r="J803" s="252"/>
      <c r="K803" s="249"/>
      <c r="L803" s="245"/>
      <c r="M803" s="253"/>
      <c r="N803" s="253"/>
      <c r="O803" s="248"/>
      <c r="P803" s="270"/>
      <c r="Q803" s="247"/>
      <c r="R803" s="250"/>
      <c r="S803" s="265"/>
    </row>
    <row r="804" spans="1:19" ht="61.5" customHeight="1" x14ac:dyDescent="0.35">
      <c r="A804" s="440"/>
      <c r="B804" s="443"/>
      <c r="C804" s="242" t="s">
        <v>47</v>
      </c>
      <c r="D804" s="238" t="s">
        <v>92</v>
      </c>
      <c r="E804" s="245" t="s">
        <v>27</v>
      </c>
      <c r="F804" s="245">
        <v>90</v>
      </c>
      <c r="G804" s="245">
        <v>100</v>
      </c>
      <c r="H804" s="248">
        <v>100</v>
      </c>
      <c r="I804" s="245"/>
      <c r="J804" s="252"/>
      <c r="K804" s="249"/>
      <c r="L804" s="245"/>
      <c r="M804" s="253"/>
      <c r="N804" s="253"/>
      <c r="O804" s="248"/>
      <c r="P804" s="270"/>
      <c r="Q804" s="247"/>
      <c r="R804" s="250"/>
      <c r="S804" s="265"/>
    </row>
    <row r="805" spans="1:19" ht="114.75" customHeight="1" x14ac:dyDescent="0.35">
      <c r="A805" s="440"/>
      <c r="B805" s="443"/>
      <c r="C805" s="242" t="s">
        <v>69</v>
      </c>
      <c r="D805" s="238" t="s">
        <v>139</v>
      </c>
      <c r="E805" s="245" t="s">
        <v>27</v>
      </c>
      <c r="F805" s="245">
        <v>100</v>
      </c>
      <c r="G805" s="245">
        <v>100</v>
      </c>
      <c r="H805" s="248">
        <f>(G805/F805)*100</f>
        <v>100</v>
      </c>
      <c r="I805" s="245"/>
      <c r="J805" s="252"/>
      <c r="K805" s="249"/>
      <c r="L805" s="245"/>
      <c r="M805" s="253"/>
      <c r="N805" s="253"/>
      <c r="O805" s="248"/>
      <c r="P805" s="270"/>
      <c r="Q805" s="247"/>
      <c r="R805" s="250"/>
      <c r="S805" s="265"/>
    </row>
    <row r="806" spans="1:19" ht="75" customHeight="1" x14ac:dyDescent="0.35">
      <c r="A806" s="440"/>
      <c r="B806" s="443"/>
      <c r="C806" s="237" t="s">
        <v>30</v>
      </c>
      <c r="D806" s="240" t="s">
        <v>143</v>
      </c>
      <c r="E806" s="245"/>
      <c r="F806" s="245"/>
      <c r="G806" s="245"/>
      <c r="H806" s="243">
        <f>(H807+H808+H809+H810+H811)/5</f>
        <v>100</v>
      </c>
      <c r="I806" s="243">
        <f>H806</f>
        <v>100</v>
      </c>
      <c r="J806" s="237" t="s">
        <v>30</v>
      </c>
      <c r="K806" s="240" t="str">
        <f>D806</f>
        <v>Реализация основных общеобразовательных программ среднего общего образования</v>
      </c>
      <c r="L806" s="245"/>
      <c r="M806" s="253"/>
      <c r="N806" s="253"/>
      <c r="O806" s="243">
        <f>O807</f>
        <v>100</v>
      </c>
      <c r="P806" s="270">
        <f>O806</f>
        <v>100</v>
      </c>
      <c r="Q806" s="247">
        <f>(I806+P806)/2</f>
        <v>100</v>
      </c>
      <c r="R806" s="242"/>
      <c r="S806" s="265"/>
    </row>
    <row r="807" spans="1:19" ht="75.75" customHeight="1" x14ac:dyDescent="0.35">
      <c r="A807" s="440"/>
      <c r="B807" s="443"/>
      <c r="C807" s="242" t="s">
        <v>31</v>
      </c>
      <c r="D807" s="238" t="s">
        <v>144</v>
      </c>
      <c r="E807" s="245" t="s">
        <v>27</v>
      </c>
      <c r="F807" s="245">
        <v>100</v>
      </c>
      <c r="G807" s="245">
        <v>100</v>
      </c>
      <c r="H807" s="248">
        <f>(G807/F807)*100</f>
        <v>100</v>
      </c>
      <c r="I807" s="245"/>
      <c r="J807" s="252" t="s">
        <v>31</v>
      </c>
      <c r="K807" s="249" t="s">
        <v>93</v>
      </c>
      <c r="L807" s="245" t="s">
        <v>40</v>
      </c>
      <c r="M807" s="245">
        <v>72</v>
      </c>
      <c r="N807" s="245">
        <v>72</v>
      </c>
      <c r="O807" s="248">
        <f>(N807/M807)*100</f>
        <v>100</v>
      </c>
      <c r="P807" s="242"/>
      <c r="Q807" s="247"/>
      <c r="R807" s="250"/>
      <c r="S807" s="265"/>
    </row>
    <row r="808" spans="1:19" x14ac:dyDescent="0.35">
      <c r="A808" s="440"/>
      <c r="B808" s="443"/>
      <c r="C808" s="242" t="s">
        <v>32</v>
      </c>
      <c r="D808" s="238" t="s">
        <v>145</v>
      </c>
      <c r="E808" s="245" t="s">
        <v>27</v>
      </c>
      <c r="F808" s="245">
        <v>100</v>
      </c>
      <c r="G808" s="245">
        <v>100</v>
      </c>
      <c r="H808" s="248">
        <f>(G808/F808)*100</f>
        <v>100</v>
      </c>
      <c r="I808" s="245"/>
      <c r="J808" s="252"/>
      <c r="K808" s="249"/>
      <c r="L808" s="245"/>
      <c r="M808" s="253"/>
      <c r="N808" s="253"/>
      <c r="O808" s="248"/>
      <c r="P808" s="270"/>
      <c r="Q808" s="247"/>
      <c r="R808" s="250"/>
      <c r="S808" s="265"/>
    </row>
    <row r="809" spans="1:19" ht="40.5" customHeight="1" x14ac:dyDescent="0.35">
      <c r="A809" s="440"/>
      <c r="B809" s="443"/>
      <c r="C809" s="242" t="s">
        <v>54</v>
      </c>
      <c r="D809" s="238" t="s">
        <v>138</v>
      </c>
      <c r="E809" s="245" t="s">
        <v>27</v>
      </c>
      <c r="F809" s="245">
        <v>100</v>
      </c>
      <c r="G809" s="245">
        <v>100</v>
      </c>
      <c r="H809" s="248">
        <f>(G809/F809)*100</f>
        <v>100</v>
      </c>
      <c r="I809" s="245"/>
      <c r="J809" s="252"/>
      <c r="K809" s="249"/>
      <c r="L809" s="245"/>
      <c r="M809" s="253"/>
      <c r="N809" s="253"/>
      <c r="O809" s="248"/>
      <c r="P809" s="270"/>
      <c r="Q809" s="247"/>
      <c r="R809" s="250"/>
      <c r="S809" s="265"/>
    </row>
    <row r="810" spans="1:19" ht="75.75" customHeight="1" x14ac:dyDescent="0.35">
      <c r="A810" s="440"/>
      <c r="B810" s="443"/>
      <c r="C810" s="242" t="s">
        <v>55</v>
      </c>
      <c r="D810" s="238" t="s">
        <v>92</v>
      </c>
      <c r="E810" s="245" t="s">
        <v>27</v>
      </c>
      <c r="F810" s="245">
        <v>90</v>
      </c>
      <c r="G810" s="245">
        <v>100</v>
      </c>
      <c r="H810" s="248">
        <v>100</v>
      </c>
      <c r="I810" s="245"/>
      <c r="J810" s="252"/>
      <c r="K810" s="249"/>
      <c r="L810" s="245"/>
      <c r="M810" s="253"/>
      <c r="N810" s="253"/>
      <c r="O810" s="248"/>
      <c r="P810" s="270"/>
      <c r="Q810" s="247"/>
      <c r="R810" s="250"/>
      <c r="S810" s="265"/>
    </row>
    <row r="811" spans="1:19" ht="125.25" customHeight="1" x14ac:dyDescent="0.35">
      <c r="A811" s="440"/>
      <c r="B811" s="443"/>
      <c r="C811" s="242" t="s">
        <v>146</v>
      </c>
      <c r="D811" s="238" t="s">
        <v>139</v>
      </c>
      <c r="E811" s="245" t="s">
        <v>27</v>
      </c>
      <c r="F811" s="245">
        <v>100</v>
      </c>
      <c r="G811" s="245">
        <v>100</v>
      </c>
      <c r="H811" s="248">
        <f>(G811/F811)*100</f>
        <v>100</v>
      </c>
      <c r="I811" s="245"/>
      <c r="J811" s="252"/>
      <c r="K811" s="249"/>
      <c r="L811" s="245"/>
      <c r="M811" s="253"/>
      <c r="N811" s="253"/>
      <c r="O811" s="248"/>
      <c r="P811" s="270"/>
      <c r="Q811" s="247"/>
      <c r="R811" s="250"/>
      <c r="S811" s="265"/>
    </row>
    <row r="812" spans="1:19" x14ac:dyDescent="0.35">
      <c r="A812" s="440"/>
      <c r="B812" s="443"/>
      <c r="C812" s="237" t="s">
        <v>44</v>
      </c>
      <c r="D812" s="240" t="s">
        <v>94</v>
      </c>
      <c r="E812" s="245"/>
      <c r="F812" s="245"/>
      <c r="G812" s="245"/>
      <c r="H812" s="243">
        <v>100</v>
      </c>
      <c r="I812" s="243">
        <f>H812</f>
        <v>100</v>
      </c>
      <c r="J812" s="237" t="s">
        <v>44</v>
      </c>
      <c r="K812" s="240" t="s">
        <v>94</v>
      </c>
      <c r="L812" s="245"/>
      <c r="M812" s="253"/>
      <c r="N812" s="253"/>
      <c r="O812" s="243">
        <f>O813</f>
        <v>100</v>
      </c>
      <c r="P812" s="270">
        <f>O812</f>
        <v>100</v>
      </c>
      <c r="Q812" s="247">
        <f>(I812+P812)/2</f>
        <v>100</v>
      </c>
      <c r="R812" s="245"/>
      <c r="S812" s="265"/>
    </row>
    <row r="813" spans="1:19" ht="54.75" customHeight="1" x14ac:dyDescent="0.35">
      <c r="A813" s="440"/>
      <c r="B813" s="443"/>
      <c r="C813" s="242" t="s">
        <v>45</v>
      </c>
      <c r="D813" s="238" t="s">
        <v>147</v>
      </c>
      <c r="E813" s="245" t="s">
        <v>27</v>
      </c>
      <c r="F813" s="245">
        <v>100</v>
      </c>
      <c r="G813" s="245">
        <v>100</v>
      </c>
      <c r="H813" s="248">
        <f>(G813/F813)*100</f>
        <v>100</v>
      </c>
      <c r="I813" s="245"/>
      <c r="J813" s="252" t="s">
        <v>45</v>
      </c>
      <c r="K813" s="249" t="s">
        <v>93</v>
      </c>
      <c r="L813" s="245" t="s">
        <v>40</v>
      </c>
      <c r="M813" s="245">
        <v>75</v>
      </c>
      <c r="N813" s="245">
        <v>75</v>
      </c>
      <c r="O813" s="248">
        <f>(N813/M813)*100</f>
        <v>100</v>
      </c>
      <c r="P813" s="270"/>
      <c r="Q813" s="247"/>
      <c r="R813" s="250"/>
      <c r="S813" s="265"/>
    </row>
    <row r="814" spans="1:19" ht="84" customHeight="1" x14ac:dyDescent="0.35">
      <c r="A814" s="440"/>
      <c r="B814" s="443"/>
      <c r="C814" s="242" t="s">
        <v>148</v>
      </c>
      <c r="D814" s="238" t="s">
        <v>149</v>
      </c>
      <c r="E814" s="245" t="s">
        <v>27</v>
      </c>
      <c r="F814" s="245">
        <v>90</v>
      </c>
      <c r="G814" s="245">
        <v>90</v>
      </c>
      <c r="H814" s="248">
        <f>(G814/F814)*100</f>
        <v>100</v>
      </c>
      <c r="I814" s="245"/>
      <c r="J814" s="252"/>
      <c r="K814" s="249"/>
      <c r="L814" s="245"/>
      <c r="M814" s="253"/>
      <c r="N814" s="253"/>
      <c r="O814" s="248"/>
      <c r="P814" s="270"/>
      <c r="Q814" s="247"/>
      <c r="R814" s="250"/>
      <c r="S814" s="265"/>
    </row>
    <row r="815" spans="1:19" ht="63" customHeight="1" x14ac:dyDescent="0.35">
      <c r="A815" s="440"/>
      <c r="B815" s="443"/>
      <c r="C815" s="237" t="s">
        <v>175</v>
      </c>
      <c r="D815" s="240" t="s">
        <v>233</v>
      </c>
      <c r="E815" s="245"/>
      <c r="F815" s="245"/>
      <c r="G815" s="245"/>
      <c r="H815" s="243">
        <v>100</v>
      </c>
      <c r="I815" s="243">
        <v>100</v>
      </c>
      <c r="J815" s="237" t="s">
        <v>175</v>
      </c>
      <c r="K815" s="240" t="str">
        <f>D815</f>
        <v>Реализация дополнительных общеразвивающих программ</v>
      </c>
      <c r="L815" s="245"/>
      <c r="M815" s="253"/>
      <c r="N815" s="253"/>
      <c r="O815" s="243">
        <f>O816</f>
        <v>100</v>
      </c>
      <c r="P815" s="270">
        <f>O815</f>
        <v>100</v>
      </c>
      <c r="Q815" s="247">
        <f>(I815+P815)/2</f>
        <v>100</v>
      </c>
      <c r="R815" s="242"/>
      <c r="S815" s="265"/>
    </row>
    <row r="816" spans="1:19" ht="87.75" customHeight="1" x14ac:dyDescent="0.35">
      <c r="A816" s="440"/>
      <c r="B816" s="443"/>
      <c r="C816" s="242" t="s">
        <v>176</v>
      </c>
      <c r="D816" s="238" t="s">
        <v>149</v>
      </c>
      <c r="E816" s="245" t="s">
        <v>27</v>
      </c>
      <c r="F816" s="245">
        <v>90</v>
      </c>
      <c r="G816" s="245">
        <v>90</v>
      </c>
      <c r="H816" s="248">
        <v>100</v>
      </c>
      <c r="I816" s="245"/>
      <c r="J816" s="252" t="s">
        <v>176</v>
      </c>
      <c r="K816" s="249" t="s">
        <v>224</v>
      </c>
      <c r="L816" s="245" t="s">
        <v>427</v>
      </c>
      <c r="M816" s="245">
        <v>51408</v>
      </c>
      <c r="N816" s="245">
        <v>51408</v>
      </c>
      <c r="O816" s="248">
        <f>(N816/M816)*100</f>
        <v>100</v>
      </c>
      <c r="P816" s="270"/>
      <c r="Q816" s="247"/>
      <c r="R816" s="250"/>
      <c r="S816" s="265"/>
    </row>
    <row r="817" spans="1:20" s="264" customFormat="1" ht="41.25" customHeight="1" x14ac:dyDescent="0.35">
      <c r="A817" s="441"/>
      <c r="B817" s="444"/>
      <c r="C817" s="257"/>
      <c r="D817" s="258" t="s">
        <v>6</v>
      </c>
      <c r="E817" s="257"/>
      <c r="F817" s="259"/>
      <c r="G817" s="259"/>
      <c r="H817" s="260">
        <f>(H815+H812+H806+H800+H794)/5</f>
        <v>100</v>
      </c>
      <c r="I817" s="260">
        <f>H817</f>
        <v>100</v>
      </c>
      <c r="J817" s="261"/>
      <c r="K817" s="258" t="s">
        <v>6</v>
      </c>
      <c r="L817" s="259"/>
      <c r="M817" s="262"/>
      <c r="N817" s="262"/>
      <c r="O817" s="260">
        <f>(O815+O812+O806+O800+O794)/5</f>
        <v>100</v>
      </c>
      <c r="P817" s="260">
        <f>(P815+P812+P806+P800+P794)/5</f>
        <v>100</v>
      </c>
      <c r="Q817" s="260">
        <f>(Q815+Q812+Q806+Q800+Q794)/5</f>
        <v>100</v>
      </c>
      <c r="R817" s="257" t="s">
        <v>33</v>
      </c>
      <c r="S817" s="265"/>
      <c r="T817" s="263"/>
    </row>
    <row r="818" spans="1:20" ht="65.25" customHeight="1" x14ac:dyDescent="0.35">
      <c r="A818" s="439">
        <v>57</v>
      </c>
      <c r="B818" s="442" t="s">
        <v>168</v>
      </c>
      <c r="C818" s="237" t="s">
        <v>12</v>
      </c>
      <c r="D818" s="240" t="s">
        <v>135</v>
      </c>
      <c r="E818" s="244"/>
      <c r="F818" s="244"/>
      <c r="G818" s="244"/>
      <c r="H818" s="243">
        <f>(H819+H820+H821+H822+H823)/5</f>
        <v>100</v>
      </c>
      <c r="I818" s="243">
        <f>H818</f>
        <v>100</v>
      </c>
      <c r="J818" s="244" t="s">
        <v>12</v>
      </c>
      <c r="K818" s="240" t="s">
        <v>135</v>
      </c>
      <c r="L818" s="245"/>
      <c r="M818" s="245"/>
      <c r="N818" s="245"/>
      <c r="O818" s="243">
        <f>O819</f>
        <v>110</v>
      </c>
      <c r="P818" s="270">
        <f>O818</f>
        <v>110</v>
      </c>
      <c r="Q818" s="243">
        <f>(I818+P818)/2</f>
        <v>105</v>
      </c>
      <c r="R818" s="242"/>
      <c r="S818" s="265"/>
    </row>
    <row r="819" spans="1:20" ht="65.25" customHeight="1" x14ac:dyDescent="0.35">
      <c r="A819" s="440"/>
      <c r="B819" s="443"/>
      <c r="C819" s="242" t="s">
        <v>7</v>
      </c>
      <c r="D819" s="238" t="s">
        <v>136</v>
      </c>
      <c r="E819" s="245" t="s">
        <v>27</v>
      </c>
      <c r="F819" s="245">
        <v>100</v>
      </c>
      <c r="G819" s="245">
        <v>100</v>
      </c>
      <c r="H819" s="248">
        <f>(G819/F819)*100</f>
        <v>100</v>
      </c>
      <c r="I819" s="245"/>
      <c r="J819" s="245" t="s">
        <v>7</v>
      </c>
      <c r="K819" s="249" t="s">
        <v>93</v>
      </c>
      <c r="L819" s="245" t="s">
        <v>40</v>
      </c>
      <c r="M819" s="245">
        <v>248</v>
      </c>
      <c r="N819" s="245">
        <v>276</v>
      </c>
      <c r="O819" s="248">
        <v>110</v>
      </c>
      <c r="P819" s="270"/>
      <c r="Q819" s="247"/>
      <c r="R819" s="250"/>
      <c r="S819" s="265"/>
    </row>
    <row r="820" spans="1:20" ht="65.25" customHeight="1" x14ac:dyDescent="0.35">
      <c r="A820" s="440"/>
      <c r="B820" s="443"/>
      <c r="C820" s="242" t="s">
        <v>8</v>
      </c>
      <c r="D820" s="238" t="s">
        <v>137</v>
      </c>
      <c r="E820" s="245" t="s">
        <v>27</v>
      </c>
      <c r="F820" s="245">
        <v>100</v>
      </c>
      <c r="G820" s="245">
        <v>100</v>
      </c>
      <c r="H820" s="248">
        <f>(G820/F820)*100</f>
        <v>100</v>
      </c>
      <c r="I820" s="245"/>
      <c r="J820" s="245"/>
      <c r="K820" s="271"/>
      <c r="L820" s="245"/>
      <c r="M820" s="251"/>
      <c r="N820" s="251"/>
      <c r="O820" s="248"/>
      <c r="P820" s="270"/>
      <c r="Q820" s="247"/>
      <c r="R820" s="250"/>
      <c r="S820" s="265"/>
    </row>
    <row r="821" spans="1:20" ht="65.25" customHeight="1" x14ac:dyDescent="0.35">
      <c r="A821" s="440"/>
      <c r="B821" s="443"/>
      <c r="C821" s="242" t="s">
        <v>9</v>
      </c>
      <c r="D821" s="238" t="s">
        <v>138</v>
      </c>
      <c r="E821" s="245" t="s">
        <v>27</v>
      </c>
      <c r="F821" s="245">
        <v>100</v>
      </c>
      <c r="G821" s="245">
        <v>100</v>
      </c>
      <c r="H821" s="248">
        <f>(G821/F821)*100</f>
        <v>100</v>
      </c>
      <c r="I821" s="245"/>
      <c r="J821" s="252"/>
      <c r="K821" s="249"/>
      <c r="L821" s="245"/>
      <c r="M821" s="253"/>
      <c r="N821" s="253"/>
      <c r="O821" s="248"/>
      <c r="P821" s="270"/>
      <c r="Q821" s="247"/>
      <c r="R821" s="250"/>
      <c r="S821" s="265"/>
    </row>
    <row r="822" spans="1:20" ht="65.25" customHeight="1" x14ac:dyDescent="0.35">
      <c r="A822" s="440"/>
      <c r="B822" s="443"/>
      <c r="C822" s="242" t="s">
        <v>10</v>
      </c>
      <c r="D822" s="238" t="s">
        <v>92</v>
      </c>
      <c r="E822" s="245" t="s">
        <v>27</v>
      </c>
      <c r="F822" s="245">
        <v>90</v>
      </c>
      <c r="G822" s="245">
        <v>90</v>
      </c>
      <c r="H822" s="248">
        <f>(G822/F822)*100</f>
        <v>100</v>
      </c>
      <c r="I822" s="245"/>
      <c r="J822" s="252"/>
      <c r="K822" s="249"/>
      <c r="L822" s="245"/>
      <c r="M822" s="253"/>
      <c r="N822" s="253"/>
      <c r="O822" s="248"/>
      <c r="P822" s="270"/>
      <c r="Q822" s="247"/>
      <c r="R822" s="250"/>
      <c r="S822" s="265"/>
    </row>
    <row r="823" spans="1:20" ht="113.25" customHeight="1" x14ac:dyDescent="0.35">
      <c r="A823" s="440"/>
      <c r="B823" s="443"/>
      <c r="C823" s="242" t="s">
        <v>37</v>
      </c>
      <c r="D823" s="238" t="s">
        <v>139</v>
      </c>
      <c r="E823" s="245" t="s">
        <v>27</v>
      </c>
      <c r="F823" s="245">
        <v>100</v>
      </c>
      <c r="G823" s="245">
        <v>100</v>
      </c>
      <c r="H823" s="248">
        <f>(G823/F823)*100</f>
        <v>100</v>
      </c>
      <c r="I823" s="245"/>
      <c r="J823" s="252"/>
      <c r="K823" s="249"/>
      <c r="L823" s="245"/>
      <c r="M823" s="253"/>
      <c r="N823" s="253"/>
      <c r="O823" s="248"/>
      <c r="P823" s="270"/>
      <c r="Q823" s="247"/>
      <c r="R823" s="250"/>
      <c r="S823" s="265"/>
    </row>
    <row r="824" spans="1:20" ht="72.75" customHeight="1" x14ac:dyDescent="0.35">
      <c r="A824" s="440"/>
      <c r="B824" s="443"/>
      <c r="C824" s="237" t="s">
        <v>13</v>
      </c>
      <c r="D824" s="240" t="s">
        <v>140</v>
      </c>
      <c r="E824" s="245"/>
      <c r="F824" s="245"/>
      <c r="G824" s="245"/>
      <c r="H824" s="243">
        <f>(H825+H826+H827+H828+H829)/5</f>
        <v>100</v>
      </c>
      <c r="I824" s="243">
        <f>H824</f>
        <v>100</v>
      </c>
      <c r="J824" s="244" t="s">
        <v>13</v>
      </c>
      <c r="K824" s="331" t="s">
        <v>140</v>
      </c>
      <c r="L824" s="245"/>
      <c r="M824" s="253"/>
      <c r="N824" s="253"/>
      <c r="O824" s="243">
        <f>O825</f>
        <v>102.10843373493977</v>
      </c>
      <c r="P824" s="270">
        <f>O824</f>
        <v>102.10843373493977</v>
      </c>
      <c r="Q824" s="243">
        <f>(I824+P824)/2</f>
        <v>101.05421686746988</v>
      </c>
      <c r="R824" s="245"/>
      <c r="S824" s="265"/>
    </row>
    <row r="825" spans="1:20" ht="69.75" customHeight="1" x14ac:dyDescent="0.35">
      <c r="A825" s="440"/>
      <c r="B825" s="443"/>
      <c r="C825" s="242" t="s">
        <v>14</v>
      </c>
      <c r="D825" s="238" t="s">
        <v>141</v>
      </c>
      <c r="E825" s="245" t="s">
        <v>27</v>
      </c>
      <c r="F825" s="245">
        <v>100</v>
      </c>
      <c r="G825" s="245">
        <v>100</v>
      </c>
      <c r="H825" s="248">
        <f>(G825/F825)*100</f>
        <v>100</v>
      </c>
      <c r="I825" s="245"/>
      <c r="J825" s="252" t="s">
        <v>14</v>
      </c>
      <c r="K825" s="249" t="s">
        <v>93</v>
      </c>
      <c r="L825" s="245" t="s">
        <v>40</v>
      </c>
      <c r="M825" s="245">
        <v>332</v>
      </c>
      <c r="N825" s="245">
        <v>339</v>
      </c>
      <c r="O825" s="248">
        <f>(N825/M825)*100</f>
        <v>102.10843373493977</v>
      </c>
      <c r="P825" s="242"/>
      <c r="Q825" s="247"/>
      <c r="R825" s="250"/>
      <c r="S825" s="265"/>
    </row>
    <row r="826" spans="1:20" x14ac:dyDescent="0.35">
      <c r="A826" s="440"/>
      <c r="B826" s="443"/>
      <c r="C826" s="242" t="s">
        <v>15</v>
      </c>
      <c r="D826" s="238" t="s">
        <v>142</v>
      </c>
      <c r="E826" s="245" t="s">
        <v>27</v>
      </c>
      <c r="F826" s="245">
        <v>100</v>
      </c>
      <c r="G826" s="245">
        <v>100</v>
      </c>
      <c r="H826" s="248">
        <f>(G826/F826)*100</f>
        <v>100</v>
      </c>
      <c r="I826" s="245"/>
      <c r="J826" s="252"/>
      <c r="K826" s="249"/>
      <c r="L826" s="245"/>
      <c r="M826" s="253"/>
      <c r="N826" s="253"/>
      <c r="O826" s="248"/>
      <c r="P826" s="270"/>
      <c r="Q826" s="247"/>
      <c r="R826" s="250"/>
      <c r="S826" s="265"/>
    </row>
    <row r="827" spans="1:20" ht="60" customHeight="1" x14ac:dyDescent="0.35">
      <c r="A827" s="440"/>
      <c r="B827" s="443"/>
      <c r="C827" s="242" t="s">
        <v>41</v>
      </c>
      <c r="D827" s="238" t="s">
        <v>138</v>
      </c>
      <c r="E827" s="245" t="s">
        <v>27</v>
      </c>
      <c r="F827" s="245">
        <v>100</v>
      </c>
      <c r="G827" s="245">
        <v>100</v>
      </c>
      <c r="H827" s="248">
        <f>(G827/F827)*100</f>
        <v>100</v>
      </c>
      <c r="I827" s="245"/>
      <c r="J827" s="252"/>
      <c r="K827" s="249"/>
      <c r="L827" s="245"/>
      <c r="M827" s="253"/>
      <c r="N827" s="253"/>
      <c r="O827" s="248"/>
      <c r="P827" s="270"/>
      <c r="Q827" s="247"/>
      <c r="R827" s="250"/>
      <c r="S827" s="265"/>
    </row>
    <row r="828" spans="1:20" ht="70.5" customHeight="1" x14ac:dyDescent="0.35">
      <c r="A828" s="440"/>
      <c r="B828" s="443"/>
      <c r="C828" s="242" t="s">
        <v>47</v>
      </c>
      <c r="D828" s="238" t="s">
        <v>92</v>
      </c>
      <c r="E828" s="245" t="s">
        <v>27</v>
      </c>
      <c r="F828" s="245">
        <v>90</v>
      </c>
      <c r="G828" s="245">
        <v>90</v>
      </c>
      <c r="H828" s="248">
        <f>(G828/F828)*100</f>
        <v>100</v>
      </c>
      <c r="I828" s="245"/>
      <c r="J828" s="252"/>
      <c r="K828" s="249"/>
      <c r="L828" s="245"/>
      <c r="M828" s="253"/>
      <c r="N828" s="253"/>
      <c r="O828" s="248"/>
      <c r="P828" s="270"/>
      <c r="Q828" s="247"/>
      <c r="R828" s="250"/>
      <c r="S828" s="265"/>
    </row>
    <row r="829" spans="1:20" ht="126.75" customHeight="1" x14ac:dyDescent="0.35">
      <c r="A829" s="440"/>
      <c r="B829" s="443"/>
      <c r="C829" s="242" t="s">
        <v>69</v>
      </c>
      <c r="D829" s="238" t="s">
        <v>139</v>
      </c>
      <c r="E829" s="245" t="s">
        <v>27</v>
      </c>
      <c r="F829" s="245">
        <v>100</v>
      </c>
      <c r="G829" s="245">
        <v>100</v>
      </c>
      <c r="H829" s="248">
        <f>(G829/F829)*100</f>
        <v>100</v>
      </c>
      <c r="I829" s="245"/>
      <c r="J829" s="252"/>
      <c r="K829" s="249"/>
      <c r="L829" s="245"/>
      <c r="M829" s="253"/>
      <c r="N829" s="253"/>
      <c r="O829" s="248"/>
      <c r="P829" s="270"/>
      <c r="Q829" s="247"/>
      <c r="R829" s="250"/>
      <c r="S829" s="265"/>
    </row>
    <row r="830" spans="1:20" ht="62.25" customHeight="1" x14ac:dyDescent="0.35">
      <c r="A830" s="440"/>
      <c r="B830" s="443"/>
      <c r="C830" s="237" t="s">
        <v>30</v>
      </c>
      <c r="D830" s="240" t="s">
        <v>143</v>
      </c>
      <c r="E830" s="245"/>
      <c r="F830" s="245"/>
      <c r="G830" s="245"/>
      <c r="H830" s="243">
        <f>(H831+H832+H833+H834+H835)/5</f>
        <v>100</v>
      </c>
      <c r="I830" s="243">
        <f>H830</f>
        <v>100</v>
      </c>
      <c r="J830" s="237" t="s">
        <v>30</v>
      </c>
      <c r="K830" s="240" t="str">
        <f>D830</f>
        <v>Реализация основных общеобразовательных программ среднего общего образования</v>
      </c>
      <c r="L830" s="245"/>
      <c r="M830" s="253"/>
      <c r="N830" s="253"/>
      <c r="O830" s="243">
        <f>O831</f>
        <v>100</v>
      </c>
      <c r="P830" s="270">
        <f>O830</f>
        <v>100</v>
      </c>
      <c r="Q830" s="247">
        <f>(I830+P830)/2</f>
        <v>100</v>
      </c>
      <c r="R830" s="245"/>
      <c r="S830" s="265"/>
    </row>
    <row r="831" spans="1:20" ht="72.75" customHeight="1" x14ac:dyDescent="0.35">
      <c r="A831" s="440"/>
      <c r="B831" s="443"/>
      <c r="C831" s="242" t="s">
        <v>31</v>
      </c>
      <c r="D831" s="238" t="s">
        <v>144</v>
      </c>
      <c r="E831" s="245" t="s">
        <v>27</v>
      </c>
      <c r="F831" s="245">
        <v>100</v>
      </c>
      <c r="G831" s="245">
        <v>100</v>
      </c>
      <c r="H831" s="248">
        <f>(G831/F831)*100</f>
        <v>100</v>
      </c>
      <c r="I831" s="245"/>
      <c r="J831" s="252" t="s">
        <v>31</v>
      </c>
      <c r="K831" s="249" t="s">
        <v>93</v>
      </c>
      <c r="L831" s="245" t="s">
        <v>40</v>
      </c>
      <c r="M831" s="245">
        <v>62</v>
      </c>
      <c r="N831" s="245">
        <v>62</v>
      </c>
      <c r="O831" s="248">
        <f>(N831/M831)*100</f>
        <v>100</v>
      </c>
      <c r="P831" s="242"/>
      <c r="Q831" s="247"/>
      <c r="R831" s="250"/>
      <c r="S831" s="265"/>
    </row>
    <row r="832" spans="1:20" x14ac:dyDescent="0.35">
      <c r="A832" s="440"/>
      <c r="B832" s="443"/>
      <c r="C832" s="242" t="s">
        <v>32</v>
      </c>
      <c r="D832" s="238" t="s">
        <v>145</v>
      </c>
      <c r="E832" s="245" t="s">
        <v>27</v>
      </c>
      <c r="F832" s="245">
        <v>100</v>
      </c>
      <c r="G832" s="245">
        <v>100</v>
      </c>
      <c r="H832" s="248">
        <f>(G832/F832)*100</f>
        <v>100</v>
      </c>
      <c r="I832" s="245"/>
      <c r="J832" s="252"/>
      <c r="K832" s="249"/>
      <c r="L832" s="245"/>
      <c r="M832" s="253"/>
      <c r="N832" s="253"/>
      <c r="O832" s="248"/>
      <c r="P832" s="270"/>
      <c r="Q832" s="247"/>
      <c r="R832" s="250"/>
      <c r="S832" s="265"/>
    </row>
    <row r="833" spans="1:20" ht="55.5" customHeight="1" x14ac:dyDescent="0.35">
      <c r="A833" s="440"/>
      <c r="B833" s="443"/>
      <c r="C833" s="242" t="s">
        <v>54</v>
      </c>
      <c r="D833" s="238" t="s">
        <v>138</v>
      </c>
      <c r="E833" s="245" t="s">
        <v>27</v>
      </c>
      <c r="F833" s="245">
        <v>100</v>
      </c>
      <c r="G833" s="245">
        <v>100</v>
      </c>
      <c r="H833" s="248">
        <f>(G833/F833)*100</f>
        <v>100</v>
      </c>
      <c r="I833" s="245"/>
      <c r="J833" s="252"/>
      <c r="K833" s="249"/>
      <c r="L833" s="245"/>
      <c r="M833" s="253"/>
      <c r="N833" s="253"/>
      <c r="O833" s="248"/>
      <c r="P833" s="270"/>
      <c r="Q833" s="247"/>
      <c r="R833" s="250"/>
      <c r="S833" s="265"/>
    </row>
    <row r="834" spans="1:20" ht="76.5" customHeight="1" x14ac:dyDescent="0.35">
      <c r="A834" s="440"/>
      <c r="B834" s="443"/>
      <c r="C834" s="242" t="s">
        <v>55</v>
      </c>
      <c r="D834" s="238" t="s">
        <v>92</v>
      </c>
      <c r="E834" s="245" t="s">
        <v>27</v>
      </c>
      <c r="F834" s="245">
        <v>90</v>
      </c>
      <c r="G834" s="245">
        <v>90</v>
      </c>
      <c r="H834" s="248">
        <f>(G834/F834)*100</f>
        <v>100</v>
      </c>
      <c r="I834" s="245"/>
      <c r="J834" s="252"/>
      <c r="K834" s="249"/>
      <c r="L834" s="245"/>
      <c r="M834" s="253"/>
      <c r="N834" s="253"/>
      <c r="O834" s="248"/>
      <c r="P834" s="270"/>
      <c r="Q834" s="247"/>
      <c r="R834" s="250"/>
      <c r="S834" s="265"/>
    </row>
    <row r="835" spans="1:20" ht="127.5" customHeight="1" x14ac:dyDescent="0.35">
      <c r="A835" s="440"/>
      <c r="B835" s="443"/>
      <c r="C835" s="242" t="s">
        <v>146</v>
      </c>
      <c r="D835" s="238" t="s">
        <v>139</v>
      </c>
      <c r="E835" s="245" t="s">
        <v>27</v>
      </c>
      <c r="F835" s="245">
        <v>100</v>
      </c>
      <c r="G835" s="245">
        <v>100</v>
      </c>
      <c r="H835" s="248">
        <f>(G835/F835)*100</f>
        <v>100</v>
      </c>
      <c r="I835" s="245"/>
      <c r="J835" s="252"/>
      <c r="K835" s="249"/>
      <c r="L835" s="245"/>
      <c r="M835" s="253"/>
      <c r="N835" s="253"/>
      <c r="O835" s="248"/>
      <c r="P835" s="270"/>
      <c r="Q835" s="247"/>
      <c r="R835" s="250"/>
      <c r="S835" s="265"/>
    </row>
    <row r="836" spans="1:20" x14ac:dyDescent="0.35">
      <c r="A836" s="440"/>
      <c r="B836" s="443"/>
      <c r="C836" s="237" t="s">
        <v>44</v>
      </c>
      <c r="D836" s="240" t="s">
        <v>94</v>
      </c>
      <c r="E836" s="245"/>
      <c r="F836" s="245"/>
      <c r="G836" s="245"/>
      <c r="H836" s="243">
        <v>100</v>
      </c>
      <c r="I836" s="243">
        <f>H836</f>
        <v>100</v>
      </c>
      <c r="J836" s="237" t="s">
        <v>44</v>
      </c>
      <c r="K836" s="240" t="s">
        <v>94</v>
      </c>
      <c r="L836" s="245"/>
      <c r="M836" s="253"/>
      <c r="N836" s="253"/>
      <c r="O836" s="243">
        <f>O837</f>
        <v>100</v>
      </c>
      <c r="P836" s="270">
        <f>O836</f>
        <v>100</v>
      </c>
      <c r="Q836" s="247">
        <f>(I836+P836)/2</f>
        <v>100</v>
      </c>
      <c r="R836" s="245"/>
      <c r="S836" s="265"/>
    </row>
    <row r="837" spans="1:20" ht="49.5" customHeight="1" x14ac:dyDescent="0.35">
      <c r="A837" s="440"/>
      <c r="B837" s="443"/>
      <c r="C837" s="242" t="s">
        <v>45</v>
      </c>
      <c r="D837" s="238" t="s">
        <v>147</v>
      </c>
      <c r="E837" s="245" t="s">
        <v>27</v>
      </c>
      <c r="F837" s="245">
        <v>100</v>
      </c>
      <c r="G837" s="245">
        <v>100</v>
      </c>
      <c r="H837" s="248">
        <f>(G837/F837)*100</f>
        <v>100</v>
      </c>
      <c r="I837" s="245"/>
      <c r="J837" s="252" t="s">
        <v>45</v>
      </c>
      <c r="K837" s="249" t="s">
        <v>93</v>
      </c>
      <c r="L837" s="245" t="s">
        <v>40</v>
      </c>
      <c r="M837" s="245">
        <v>70</v>
      </c>
      <c r="N837" s="245">
        <v>70</v>
      </c>
      <c r="O837" s="248">
        <f>(N837/M837)*100</f>
        <v>100</v>
      </c>
      <c r="P837" s="270"/>
      <c r="Q837" s="247"/>
      <c r="R837" s="250"/>
      <c r="S837" s="265"/>
    </row>
    <row r="838" spans="1:20" ht="75.75" customHeight="1" x14ac:dyDescent="0.35">
      <c r="A838" s="440"/>
      <c r="B838" s="443"/>
      <c r="C838" s="242" t="s">
        <v>148</v>
      </c>
      <c r="D838" s="238" t="s">
        <v>149</v>
      </c>
      <c r="E838" s="245" t="s">
        <v>27</v>
      </c>
      <c r="F838" s="245">
        <v>90</v>
      </c>
      <c r="G838" s="245">
        <v>90</v>
      </c>
      <c r="H838" s="248">
        <f>(G838/F838)*100</f>
        <v>100</v>
      </c>
      <c r="I838" s="245"/>
      <c r="J838" s="252"/>
      <c r="K838" s="249"/>
      <c r="L838" s="245"/>
      <c r="M838" s="253"/>
      <c r="N838" s="253"/>
      <c r="O838" s="248"/>
      <c r="P838" s="270"/>
      <c r="Q838" s="247"/>
      <c r="R838" s="250"/>
      <c r="S838" s="265"/>
    </row>
    <row r="839" spans="1:20" ht="68.25" customHeight="1" x14ac:dyDescent="0.35">
      <c r="A839" s="440"/>
      <c r="B839" s="443"/>
      <c r="C839" s="237" t="s">
        <v>175</v>
      </c>
      <c r="D839" s="240" t="s">
        <v>233</v>
      </c>
      <c r="E839" s="245"/>
      <c r="F839" s="245"/>
      <c r="G839" s="245"/>
      <c r="H839" s="243">
        <v>100</v>
      </c>
      <c r="I839" s="243">
        <f>H839</f>
        <v>100</v>
      </c>
      <c r="J839" s="237" t="s">
        <v>175</v>
      </c>
      <c r="K839" s="240" t="str">
        <f>D839</f>
        <v>Реализация дополнительных общеразвивающих программ</v>
      </c>
      <c r="L839" s="245"/>
      <c r="M839" s="253"/>
      <c r="N839" s="253"/>
      <c r="O839" s="243">
        <f>O840</f>
        <v>96.946486928104576</v>
      </c>
      <c r="P839" s="270">
        <f>O839</f>
        <v>96.946486928104576</v>
      </c>
      <c r="Q839" s="247">
        <f>(I839+P839)/2</f>
        <v>98.473243464052288</v>
      </c>
      <c r="R839" s="242"/>
      <c r="S839" s="265"/>
    </row>
    <row r="840" spans="1:20" ht="86.25" customHeight="1" x14ac:dyDescent="0.35">
      <c r="A840" s="440"/>
      <c r="B840" s="443"/>
      <c r="C840" s="242" t="s">
        <v>176</v>
      </c>
      <c r="D840" s="238" t="s">
        <v>149</v>
      </c>
      <c r="E840" s="245" t="s">
        <v>27</v>
      </c>
      <c r="F840" s="245">
        <v>90</v>
      </c>
      <c r="G840" s="245">
        <v>90</v>
      </c>
      <c r="H840" s="248">
        <f>(G840/F840)*100</f>
        <v>100</v>
      </c>
      <c r="I840" s="245"/>
      <c r="J840" s="252" t="s">
        <v>176</v>
      </c>
      <c r="K840" s="249" t="s">
        <v>224</v>
      </c>
      <c r="L840" s="245" t="s">
        <v>427</v>
      </c>
      <c r="M840" s="245">
        <v>58752</v>
      </c>
      <c r="N840" s="245">
        <v>56958</v>
      </c>
      <c r="O840" s="248">
        <f>(N840/M840)*100</f>
        <v>96.946486928104576</v>
      </c>
      <c r="P840" s="270"/>
      <c r="Q840" s="247"/>
      <c r="R840" s="250"/>
      <c r="S840" s="265"/>
    </row>
    <row r="841" spans="1:20" s="264" customFormat="1" ht="41.25" customHeight="1" x14ac:dyDescent="0.35">
      <c r="A841" s="441"/>
      <c r="B841" s="444"/>
      <c r="C841" s="257"/>
      <c r="D841" s="258" t="s">
        <v>6</v>
      </c>
      <c r="E841" s="257"/>
      <c r="F841" s="259"/>
      <c r="G841" s="259"/>
      <c r="H841" s="260">
        <f>(H839+H836+H830+H824+H818)/5</f>
        <v>100</v>
      </c>
      <c r="I841" s="260">
        <f>H841</f>
        <v>100</v>
      </c>
      <c r="J841" s="261"/>
      <c r="K841" s="258" t="s">
        <v>6</v>
      </c>
      <c r="L841" s="259"/>
      <c r="M841" s="262"/>
      <c r="N841" s="262"/>
      <c r="O841" s="260">
        <f>(O839+O836+O830+O824+O818)/5</f>
        <v>101.81098413260887</v>
      </c>
      <c r="P841" s="260">
        <f>(P839+P836+P830+P824+P818)/5</f>
        <v>101.81098413260887</v>
      </c>
      <c r="Q841" s="260">
        <f>(Q839+Q836+Q830+Q824+Q818)/5</f>
        <v>100.90549206630445</v>
      </c>
      <c r="R841" s="257" t="s">
        <v>490</v>
      </c>
      <c r="S841" s="265"/>
      <c r="T841" s="263"/>
    </row>
    <row r="842" spans="1:20" ht="62.25" customHeight="1" x14ac:dyDescent="0.35">
      <c r="A842" s="439">
        <v>58</v>
      </c>
      <c r="B842" s="442" t="s">
        <v>169</v>
      </c>
      <c r="C842" s="254" t="s">
        <v>12</v>
      </c>
      <c r="D842" s="300" t="s">
        <v>91</v>
      </c>
      <c r="E842" s="254"/>
      <c r="F842" s="254"/>
      <c r="G842" s="254"/>
      <c r="H842" s="247">
        <f>H843</f>
        <v>100</v>
      </c>
      <c r="I842" s="247">
        <f>H842</f>
        <v>100</v>
      </c>
      <c r="J842" s="254" t="s">
        <v>12</v>
      </c>
      <c r="K842" s="300" t="s">
        <v>91</v>
      </c>
      <c r="L842" s="250"/>
      <c r="M842" s="250"/>
      <c r="N842" s="250"/>
      <c r="O842" s="247">
        <f>(O843+O844+O845)/3</f>
        <v>100</v>
      </c>
      <c r="P842" s="301">
        <f>O842</f>
        <v>100</v>
      </c>
      <c r="Q842" s="247">
        <f>(I842+P842)/2</f>
        <v>100</v>
      </c>
      <c r="R842" s="245"/>
      <c r="S842" s="265"/>
    </row>
    <row r="843" spans="1:20" ht="77.25" customHeight="1" x14ac:dyDescent="0.35">
      <c r="A843" s="440"/>
      <c r="B843" s="443"/>
      <c r="C843" s="250" t="s">
        <v>7</v>
      </c>
      <c r="D843" s="302" t="s">
        <v>92</v>
      </c>
      <c r="E843" s="250" t="s">
        <v>527</v>
      </c>
      <c r="F843" s="250">
        <v>95</v>
      </c>
      <c r="G843" s="250">
        <v>100</v>
      </c>
      <c r="H843" s="303">
        <v>100</v>
      </c>
      <c r="I843" s="250"/>
      <c r="J843" s="250" t="s">
        <v>7</v>
      </c>
      <c r="K843" s="302" t="s">
        <v>513</v>
      </c>
      <c r="L843" s="250" t="s">
        <v>528</v>
      </c>
      <c r="M843" s="250">
        <v>16</v>
      </c>
      <c r="N843" s="250">
        <v>16</v>
      </c>
      <c r="O843" s="303">
        <f>(N843/M843)*100</f>
        <v>100</v>
      </c>
      <c r="P843" s="301"/>
      <c r="Q843" s="247"/>
      <c r="R843" s="250"/>
      <c r="S843" s="265"/>
    </row>
    <row r="844" spans="1:20" ht="72.75" customHeight="1" x14ac:dyDescent="0.35">
      <c r="A844" s="440"/>
      <c r="B844" s="443"/>
      <c r="C844" s="250"/>
      <c r="D844" s="302"/>
      <c r="E844" s="250"/>
      <c r="F844" s="250"/>
      <c r="G844" s="250"/>
      <c r="H844" s="303"/>
      <c r="I844" s="250"/>
      <c r="J844" s="250" t="s">
        <v>8</v>
      </c>
      <c r="K844" s="302" t="s">
        <v>509</v>
      </c>
      <c r="L844" s="250" t="s">
        <v>528</v>
      </c>
      <c r="M844" s="250">
        <v>38</v>
      </c>
      <c r="N844" s="250">
        <v>38</v>
      </c>
      <c r="O844" s="303">
        <f t="shared" ref="O844:O845" si="108">(N844/M844)*100</f>
        <v>100</v>
      </c>
      <c r="P844" s="301"/>
      <c r="Q844" s="247"/>
      <c r="R844" s="250"/>
      <c r="S844" s="265"/>
    </row>
    <row r="845" spans="1:20" ht="72.75" customHeight="1" x14ac:dyDescent="0.35">
      <c r="A845" s="440"/>
      <c r="B845" s="443"/>
      <c r="C845" s="250"/>
      <c r="D845" s="302"/>
      <c r="E845" s="250"/>
      <c r="F845" s="250"/>
      <c r="G845" s="250"/>
      <c r="H845" s="303"/>
      <c r="I845" s="250"/>
      <c r="J845" s="245" t="s">
        <v>9</v>
      </c>
      <c r="K845" s="249" t="s">
        <v>400</v>
      </c>
      <c r="L845" s="245" t="s">
        <v>40</v>
      </c>
      <c r="M845" s="250">
        <v>1</v>
      </c>
      <c r="N845" s="250">
        <v>1</v>
      </c>
      <c r="O845" s="303">
        <f t="shared" si="108"/>
        <v>100</v>
      </c>
      <c r="P845" s="301"/>
      <c r="Q845" s="247"/>
      <c r="R845" s="250"/>
      <c r="S845" s="265"/>
    </row>
    <row r="846" spans="1:20" x14ac:dyDescent="0.35">
      <c r="A846" s="440"/>
      <c r="B846" s="443"/>
      <c r="C846" s="237" t="s">
        <v>13</v>
      </c>
      <c r="D846" s="300" t="s">
        <v>94</v>
      </c>
      <c r="E846" s="250"/>
      <c r="F846" s="250"/>
      <c r="G846" s="250"/>
      <c r="H846" s="247">
        <f>(H847+H848)/2</f>
        <v>100</v>
      </c>
      <c r="I846" s="247">
        <f>H846</f>
        <v>100</v>
      </c>
      <c r="J846" s="254" t="s">
        <v>13</v>
      </c>
      <c r="K846" s="300" t="s">
        <v>94</v>
      </c>
      <c r="L846" s="250"/>
      <c r="M846" s="305"/>
      <c r="N846" s="305"/>
      <c r="O846" s="247">
        <f>(O847+O848+O849)/1</f>
        <v>100</v>
      </c>
      <c r="P846" s="301">
        <f>O846</f>
        <v>100</v>
      </c>
      <c r="Q846" s="247">
        <f>(I846+P846)/2</f>
        <v>100</v>
      </c>
      <c r="R846" s="245"/>
      <c r="S846" s="265"/>
    </row>
    <row r="847" spans="1:20" ht="63.75" customHeight="1" x14ac:dyDescent="0.35">
      <c r="A847" s="440"/>
      <c r="B847" s="443"/>
      <c r="C847" s="242" t="s">
        <v>14</v>
      </c>
      <c r="D847" s="302" t="s">
        <v>92</v>
      </c>
      <c r="E847" s="250" t="s">
        <v>527</v>
      </c>
      <c r="F847" s="250">
        <v>95</v>
      </c>
      <c r="G847" s="250">
        <v>100</v>
      </c>
      <c r="H847" s="303">
        <v>100</v>
      </c>
      <c r="I847" s="250"/>
      <c r="J847" s="306" t="s">
        <v>14</v>
      </c>
      <c r="K847" s="302" t="s">
        <v>398</v>
      </c>
      <c r="L847" s="250" t="s">
        <v>528</v>
      </c>
      <c r="M847" s="250">
        <v>55</v>
      </c>
      <c r="N847" s="250">
        <v>55</v>
      </c>
      <c r="O847" s="303">
        <f>N847/M847*100</f>
        <v>100</v>
      </c>
      <c r="P847" s="301"/>
      <c r="Q847" s="247"/>
      <c r="R847" s="250"/>
      <c r="S847" s="265"/>
    </row>
    <row r="848" spans="1:20" ht="80.25" customHeight="1" x14ac:dyDescent="0.35">
      <c r="A848" s="440"/>
      <c r="B848" s="443"/>
      <c r="C848" s="242" t="s">
        <v>15</v>
      </c>
      <c r="D848" s="302" t="s">
        <v>512</v>
      </c>
      <c r="E848" s="250" t="s">
        <v>529</v>
      </c>
      <c r="F848" s="250">
        <v>35</v>
      </c>
      <c r="G848" s="250">
        <v>18</v>
      </c>
      <c r="H848" s="303">
        <v>100</v>
      </c>
      <c r="I848" s="250"/>
      <c r="J848" s="306"/>
      <c r="K848" s="302" t="s">
        <v>530</v>
      </c>
      <c r="L848" s="250" t="s">
        <v>531</v>
      </c>
      <c r="M848" s="307">
        <v>0</v>
      </c>
      <c r="N848" s="307">
        <v>0</v>
      </c>
      <c r="O848" s="303"/>
      <c r="P848" s="301"/>
      <c r="Q848" s="247"/>
      <c r="R848" s="250"/>
      <c r="S848" s="265"/>
    </row>
    <row r="849" spans="1:19" ht="80.25" customHeight="1" x14ac:dyDescent="0.35">
      <c r="A849" s="440"/>
      <c r="B849" s="443"/>
      <c r="C849" s="242"/>
      <c r="D849" s="302"/>
      <c r="E849" s="250"/>
      <c r="F849" s="250"/>
      <c r="G849" s="250"/>
      <c r="H849" s="303"/>
      <c r="I849" s="250"/>
      <c r="J849" s="306"/>
      <c r="K849" s="302" t="s">
        <v>532</v>
      </c>
      <c r="L849" s="250" t="s">
        <v>531</v>
      </c>
      <c r="M849" s="307">
        <v>0</v>
      </c>
      <c r="N849" s="307">
        <v>0</v>
      </c>
      <c r="O849" s="303"/>
      <c r="P849" s="301"/>
      <c r="Q849" s="247"/>
      <c r="R849" s="250"/>
      <c r="S849" s="265"/>
    </row>
    <row r="850" spans="1:19" ht="66" customHeight="1" x14ac:dyDescent="0.35">
      <c r="A850" s="440"/>
      <c r="B850" s="443"/>
      <c r="C850" s="237" t="s">
        <v>30</v>
      </c>
      <c r="D850" s="300" t="s">
        <v>135</v>
      </c>
      <c r="E850" s="254"/>
      <c r="F850" s="254"/>
      <c r="G850" s="254"/>
      <c r="H850" s="247">
        <f>(H851+H852+H853+H854+H855)/5</f>
        <v>100</v>
      </c>
      <c r="I850" s="247">
        <f>H850</f>
        <v>100</v>
      </c>
      <c r="J850" s="254" t="s">
        <v>30</v>
      </c>
      <c r="K850" s="300" t="s">
        <v>135</v>
      </c>
      <c r="L850" s="250"/>
      <c r="M850" s="250"/>
      <c r="N850" s="250"/>
      <c r="O850" s="247">
        <f>O851</f>
        <v>102.49999999999999</v>
      </c>
      <c r="P850" s="301">
        <f>O850</f>
        <v>102.49999999999999</v>
      </c>
      <c r="Q850" s="247">
        <f>(I850+P850)/2</f>
        <v>101.25</v>
      </c>
      <c r="R850" s="245"/>
      <c r="S850" s="265"/>
    </row>
    <row r="851" spans="1:19" ht="69" customHeight="1" x14ac:dyDescent="0.35">
      <c r="A851" s="440"/>
      <c r="B851" s="443"/>
      <c r="C851" s="242" t="s">
        <v>31</v>
      </c>
      <c r="D851" s="302" t="s">
        <v>136</v>
      </c>
      <c r="E851" s="250" t="s">
        <v>27</v>
      </c>
      <c r="F851" s="250">
        <v>100</v>
      </c>
      <c r="G851" s="250">
        <v>100</v>
      </c>
      <c r="H851" s="303">
        <f t="shared" ref="H851:H855" si="109">(G851/F851)*100</f>
        <v>100</v>
      </c>
      <c r="I851" s="250"/>
      <c r="J851" s="250" t="s">
        <v>31</v>
      </c>
      <c r="K851" s="302" t="s">
        <v>93</v>
      </c>
      <c r="L851" s="250" t="s">
        <v>40</v>
      </c>
      <c r="M851" s="250">
        <v>40</v>
      </c>
      <c r="N851" s="250">
        <v>41</v>
      </c>
      <c r="O851" s="303">
        <f>N851/M851*100</f>
        <v>102.49999999999999</v>
      </c>
      <c r="P851" s="301"/>
      <c r="Q851" s="247"/>
      <c r="R851" s="250"/>
      <c r="S851" s="265"/>
    </row>
    <row r="852" spans="1:19" ht="33" customHeight="1" x14ac:dyDescent="0.35">
      <c r="A852" s="440"/>
      <c r="B852" s="443"/>
      <c r="C852" s="242" t="s">
        <v>32</v>
      </c>
      <c r="D852" s="238" t="s">
        <v>137</v>
      </c>
      <c r="E852" s="245" t="s">
        <v>27</v>
      </c>
      <c r="F852" s="245">
        <v>100</v>
      </c>
      <c r="G852" s="245">
        <v>100</v>
      </c>
      <c r="H852" s="248">
        <f t="shared" si="109"/>
        <v>100</v>
      </c>
      <c r="I852" s="245"/>
      <c r="J852" s="245"/>
      <c r="K852" s="271"/>
      <c r="L852" s="245"/>
      <c r="M852" s="251"/>
      <c r="N852" s="251"/>
      <c r="O852" s="248"/>
      <c r="P852" s="270"/>
      <c r="Q852" s="247"/>
      <c r="R852" s="250"/>
      <c r="S852" s="265"/>
    </row>
    <row r="853" spans="1:19" ht="48.75" customHeight="1" x14ac:dyDescent="0.35">
      <c r="A853" s="440"/>
      <c r="B853" s="443"/>
      <c r="C853" s="242" t="s">
        <v>54</v>
      </c>
      <c r="D853" s="238" t="s">
        <v>138</v>
      </c>
      <c r="E853" s="245" t="s">
        <v>524</v>
      </c>
      <c r="F853" s="245">
        <v>100</v>
      </c>
      <c r="G853" s="245">
        <v>100</v>
      </c>
      <c r="H853" s="248">
        <f t="shared" si="109"/>
        <v>100</v>
      </c>
      <c r="I853" s="245"/>
      <c r="J853" s="252"/>
      <c r="K853" s="249"/>
      <c r="L853" s="245"/>
      <c r="M853" s="253"/>
      <c r="N853" s="253"/>
      <c r="O853" s="248"/>
      <c r="P853" s="270"/>
      <c r="Q853" s="247"/>
      <c r="R853" s="250"/>
      <c r="S853" s="266"/>
    </row>
    <row r="854" spans="1:19" ht="57" customHeight="1" x14ac:dyDescent="0.35">
      <c r="A854" s="440"/>
      <c r="B854" s="443"/>
      <c r="C854" s="242" t="s">
        <v>55</v>
      </c>
      <c r="D854" s="238" t="s">
        <v>525</v>
      </c>
      <c r="E854" s="245" t="s">
        <v>27</v>
      </c>
      <c r="F854" s="245">
        <v>90</v>
      </c>
      <c r="G854" s="245">
        <v>100</v>
      </c>
      <c r="H854" s="248">
        <v>100</v>
      </c>
      <c r="I854" s="245"/>
      <c r="J854" s="252"/>
      <c r="K854" s="249"/>
      <c r="L854" s="245"/>
      <c r="M854" s="253"/>
      <c r="N854" s="253"/>
      <c r="O854" s="248"/>
      <c r="P854" s="270"/>
      <c r="Q854" s="247"/>
      <c r="R854" s="250"/>
      <c r="S854" s="265"/>
    </row>
    <row r="855" spans="1:19" ht="111.75" customHeight="1" x14ac:dyDescent="0.35">
      <c r="A855" s="440"/>
      <c r="B855" s="443"/>
      <c r="C855" s="242" t="s">
        <v>146</v>
      </c>
      <c r="D855" s="238" t="s">
        <v>139</v>
      </c>
      <c r="E855" s="245" t="s">
        <v>27</v>
      </c>
      <c r="F855" s="245">
        <v>100</v>
      </c>
      <c r="G855" s="245">
        <v>100</v>
      </c>
      <c r="H855" s="248">
        <f t="shared" si="109"/>
        <v>100</v>
      </c>
      <c r="I855" s="245"/>
      <c r="J855" s="252"/>
      <c r="K855" s="249"/>
      <c r="L855" s="245"/>
      <c r="M855" s="253"/>
      <c r="N855" s="253"/>
      <c r="O855" s="248"/>
      <c r="P855" s="270"/>
      <c r="Q855" s="247"/>
      <c r="R855" s="250"/>
      <c r="S855" s="265"/>
    </row>
    <row r="856" spans="1:19" ht="89.25" customHeight="1" x14ac:dyDescent="0.35">
      <c r="A856" s="440"/>
      <c r="B856" s="443"/>
      <c r="C856" s="237" t="s">
        <v>44</v>
      </c>
      <c r="D856" s="240" t="s">
        <v>140</v>
      </c>
      <c r="E856" s="245"/>
      <c r="F856" s="245"/>
      <c r="G856" s="245"/>
      <c r="H856" s="243">
        <f>(H857+H858+H859+H860+H861)/5</f>
        <v>100</v>
      </c>
      <c r="I856" s="243">
        <f>H856</f>
        <v>100</v>
      </c>
      <c r="J856" s="237" t="s">
        <v>44</v>
      </c>
      <c r="K856" s="240" t="s">
        <v>140</v>
      </c>
      <c r="L856" s="245"/>
      <c r="M856" s="253"/>
      <c r="N856" s="253"/>
      <c r="O856" s="243">
        <f>O857</f>
        <v>109.80392156862746</v>
      </c>
      <c r="P856" s="270">
        <f>O856</f>
        <v>109.80392156862746</v>
      </c>
      <c r="Q856" s="247">
        <f>(I856+P856)/2</f>
        <v>104.90196078431373</v>
      </c>
      <c r="R856" s="245"/>
      <c r="S856" s="265"/>
    </row>
    <row r="857" spans="1:19" ht="73.5" customHeight="1" x14ac:dyDescent="0.35">
      <c r="A857" s="440"/>
      <c r="B857" s="443"/>
      <c r="C857" s="242" t="s">
        <v>45</v>
      </c>
      <c r="D857" s="238" t="s">
        <v>141</v>
      </c>
      <c r="E857" s="245" t="s">
        <v>27</v>
      </c>
      <c r="F857" s="245">
        <v>100</v>
      </c>
      <c r="G857" s="245">
        <v>100</v>
      </c>
      <c r="H857" s="248">
        <v>100</v>
      </c>
      <c r="I857" s="245"/>
      <c r="J857" s="252" t="s">
        <v>45</v>
      </c>
      <c r="K857" s="249" t="s">
        <v>93</v>
      </c>
      <c r="L857" s="245" t="s">
        <v>40</v>
      </c>
      <c r="M857" s="245">
        <v>51</v>
      </c>
      <c r="N857" s="245">
        <v>56</v>
      </c>
      <c r="O857" s="248">
        <f>N857/M857*100</f>
        <v>109.80392156862746</v>
      </c>
      <c r="P857" s="242"/>
      <c r="Q857" s="247"/>
      <c r="R857" s="250"/>
      <c r="S857" s="265"/>
    </row>
    <row r="858" spans="1:19" ht="33" customHeight="1" x14ac:dyDescent="0.35">
      <c r="A858" s="440"/>
      <c r="B858" s="443"/>
      <c r="C858" s="242" t="s">
        <v>148</v>
      </c>
      <c r="D858" s="238" t="s">
        <v>142</v>
      </c>
      <c r="E858" s="245" t="s">
        <v>27</v>
      </c>
      <c r="F858" s="245">
        <v>100</v>
      </c>
      <c r="G858" s="245">
        <v>100</v>
      </c>
      <c r="H858" s="248">
        <v>100</v>
      </c>
      <c r="I858" s="245"/>
      <c r="J858" s="252"/>
      <c r="K858" s="249"/>
      <c r="L858" s="245"/>
      <c r="M858" s="253"/>
      <c r="N858" s="253"/>
      <c r="O858" s="248"/>
      <c r="P858" s="270"/>
      <c r="Q858" s="247"/>
      <c r="R858" s="250"/>
      <c r="S858" s="265"/>
    </row>
    <row r="859" spans="1:19" ht="45.75" customHeight="1" x14ac:dyDescent="0.35">
      <c r="A859" s="440"/>
      <c r="B859" s="443"/>
      <c r="C859" s="242" t="s">
        <v>172</v>
      </c>
      <c r="D859" s="238" t="s">
        <v>138</v>
      </c>
      <c r="E859" s="245" t="s">
        <v>524</v>
      </c>
      <c r="F859" s="245">
        <v>100</v>
      </c>
      <c r="G859" s="245">
        <v>100</v>
      </c>
      <c r="H859" s="248">
        <v>100</v>
      </c>
      <c r="I859" s="245"/>
      <c r="J859" s="252"/>
      <c r="K859" s="249"/>
      <c r="L859" s="245"/>
      <c r="M859" s="253"/>
      <c r="N859" s="253"/>
      <c r="O859" s="248"/>
      <c r="P859" s="270"/>
      <c r="Q859" s="247"/>
      <c r="R859" s="250"/>
      <c r="S859" s="265"/>
    </row>
    <row r="860" spans="1:19" ht="57.75" customHeight="1" x14ac:dyDescent="0.35">
      <c r="A860" s="440"/>
      <c r="B860" s="443"/>
      <c r="C860" s="242" t="s">
        <v>173</v>
      </c>
      <c r="D860" s="238" t="s">
        <v>525</v>
      </c>
      <c r="E860" s="245" t="s">
        <v>27</v>
      </c>
      <c r="F860" s="245">
        <v>90</v>
      </c>
      <c r="G860" s="245">
        <v>100</v>
      </c>
      <c r="H860" s="248">
        <v>100</v>
      </c>
      <c r="I860" s="245"/>
      <c r="J860" s="252"/>
      <c r="K860" s="249"/>
      <c r="L860" s="245"/>
      <c r="M860" s="253"/>
      <c r="N860" s="253"/>
      <c r="O860" s="248"/>
      <c r="P860" s="270"/>
      <c r="Q860" s="247"/>
      <c r="R860" s="250"/>
      <c r="S860" s="265"/>
    </row>
    <row r="861" spans="1:19" ht="128.25" customHeight="1" x14ac:dyDescent="0.35">
      <c r="A861" s="440"/>
      <c r="B861" s="443"/>
      <c r="C861" s="242" t="s">
        <v>174</v>
      </c>
      <c r="D861" s="238" t="s">
        <v>139</v>
      </c>
      <c r="E861" s="245" t="s">
        <v>27</v>
      </c>
      <c r="F861" s="245">
        <v>100</v>
      </c>
      <c r="G861" s="245">
        <v>100</v>
      </c>
      <c r="H861" s="248">
        <v>100</v>
      </c>
      <c r="I861" s="245"/>
      <c r="J861" s="252"/>
      <c r="K861" s="249"/>
      <c r="L861" s="245"/>
      <c r="M861" s="253"/>
      <c r="N861" s="253"/>
      <c r="O861" s="248"/>
      <c r="P861" s="270"/>
      <c r="Q861" s="247"/>
      <c r="R861" s="250"/>
      <c r="S861" s="265"/>
    </row>
    <row r="862" spans="1:19" ht="75.75" customHeight="1" x14ac:dyDescent="0.35">
      <c r="A862" s="440"/>
      <c r="B862" s="443"/>
      <c r="C862" s="237" t="s">
        <v>175</v>
      </c>
      <c r="D862" s="240" t="s">
        <v>143</v>
      </c>
      <c r="E862" s="245"/>
      <c r="F862" s="245"/>
      <c r="G862" s="245"/>
      <c r="H862" s="243">
        <f>(H863+H864+H865+H866+H867)/5</f>
        <v>100</v>
      </c>
      <c r="I862" s="243">
        <f>H862</f>
        <v>100</v>
      </c>
      <c r="J862" s="237" t="s">
        <v>175</v>
      </c>
      <c r="K862" s="240" t="str">
        <f>D862</f>
        <v>Реализация основных общеобразовательных программ среднего общего образования</v>
      </c>
      <c r="L862" s="245"/>
      <c r="M862" s="253"/>
      <c r="N862" s="253"/>
      <c r="O862" s="243">
        <v>110</v>
      </c>
      <c r="P862" s="270">
        <f>O862</f>
        <v>110</v>
      </c>
      <c r="Q862" s="247">
        <f>(I862+P862)/2</f>
        <v>105</v>
      </c>
      <c r="R862" s="245"/>
      <c r="S862" s="265"/>
    </row>
    <row r="863" spans="1:19" ht="80.25" customHeight="1" x14ac:dyDescent="0.35">
      <c r="A863" s="440"/>
      <c r="B863" s="443"/>
      <c r="C863" s="242" t="s">
        <v>176</v>
      </c>
      <c r="D863" s="238" t="s">
        <v>144</v>
      </c>
      <c r="E863" s="245" t="s">
        <v>27</v>
      </c>
      <c r="F863" s="245">
        <v>100</v>
      </c>
      <c r="G863" s="245">
        <v>100</v>
      </c>
      <c r="H863" s="248">
        <f t="shared" ref="H863:H867" si="110">(G863/F863)*100</f>
        <v>100</v>
      </c>
      <c r="I863" s="245"/>
      <c r="J863" s="252" t="s">
        <v>176</v>
      </c>
      <c r="K863" s="249" t="s">
        <v>93</v>
      </c>
      <c r="L863" s="245" t="s">
        <v>40</v>
      </c>
      <c r="M863" s="245">
        <v>11</v>
      </c>
      <c r="N863" s="245">
        <v>12</v>
      </c>
      <c r="O863" s="248">
        <v>110</v>
      </c>
      <c r="P863" s="242"/>
      <c r="Q863" s="247"/>
      <c r="R863" s="250"/>
      <c r="S863" s="265"/>
    </row>
    <row r="864" spans="1:19" ht="33" customHeight="1" x14ac:dyDescent="0.35">
      <c r="A864" s="440"/>
      <c r="B864" s="443"/>
      <c r="C864" s="242" t="s">
        <v>177</v>
      </c>
      <c r="D864" s="238" t="s">
        <v>145</v>
      </c>
      <c r="E864" s="245" t="s">
        <v>27</v>
      </c>
      <c r="F864" s="245">
        <v>100</v>
      </c>
      <c r="G864" s="245">
        <v>100</v>
      </c>
      <c r="H864" s="248">
        <f t="shared" si="110"/>
        <v>100</v>
      </c>
      <c r="I864" s="245"/>
      <c r="J864" s="252"/>
      <c r="K864" s="249"/>
      <c r="L864" s="245"/>
      <c r="M864" s="253"/>
      <c r="N864" s="253"/>
      <c r="O864" s="248"/>
      <c r="P864" s="270"/>
      <c r="Q864" s="247"/>
      <c r="R864" s="250"/>
      <c r="S864" s="265"/>
    </row>
    <row r="865" spans="1:20" ht="56.25" customHeight="1" x14ac:dyDescent="0.35">
      <c r="A865" s="440"/>
      <c r="B865" s="443"/>
      <c r="C865" s="242" t="s">
        <v>178</v>
      </c>
      <c r="D865" s="238" t="s">
        <v>138</v>
      </c>
      <c r="E865" s="245" t="s">
        <v>524</v>
      </c>
      <c r="F865" s="245">
        <v>100</v>
      </c>
      <c r="G865" s="245">
        <v>100</v>
      </c>
      <c r="H865" s="248">
        <f t="shared" si="110"/>
        <v>100</v>
      </c>
      <c r="I865" s="245"/>
      <c r="J865" s="252"/>
      <c r="K865" s="249"/>
      <c r="L865" s="245"/>
      <c r="M865" s="253"/>
      <c r="N865" s="253"/>
      <c r="O865" s="248"/>
      <c r="P865" s="270"/>
      <c r="Q865" s="247"/>
      <c r="R865" s="250"/>
      <c r="S865" s="265"/>
    </row>
    <row r="866" spans="1:20" ht="58.5" customHeight="1" x14ac:dyDescent="0.35">
      <c r="A866" s="440"/>
      <c r="B866" s="443"/>
      <c r="C866" s="242" t="s">
        <v>179</v>
      </c>
      <c r="D866" s="238" t="s">
        <v>525</v>
      </c>
      <c r="E866" s="245" t="s">
        <v>27</v>
      </c>
      <c r="F866" s="245">
        <v>90</v>
      </c>
      <c r="G866" s="245">
        <v>100</v>
      </c>
      <c r="H866" s="248">
        <v>100</v>
      </c>
      <c r="I866" s="245"/>
      <c r="J866" s="252"/>
      <c r="K866" s="249"/>
      <c r="L866" s="245"/>
      <c r="M866" s="253"/>
      <c r="N866" s="253"/>
      <c r="O866" s="248"/>
      <c r="P866" s="270"/>
      <c r="Q866" s="247"/>
      <c r="R866" s="250"/>
      <c r="S866" s="265"/>
    </row>
    <row r="867" spans="1:20" ht="122.25" customHeight="1" x14ac:dyDescent="0.35">
      <c r="A867" s="440"/>
      <c r="B867" s="443"/>
      <c r="C867" s="242" t="s">
        <v>180</v>
      </c>
      <c r="D867" s="238" t="s">
        <v>139</v>
      </c>
      <c r="E867" s="245" t="s">
        <v>27</v>
      </c>
      <c r="F867" s="245">
        <v>100</v>
      </c>
      <c r="G867" s="245">
        <v>100</v>
      </c>
      <c r="H867" s="248">
        <f t="shared" si="110"/>
        <v>100</v>
      </c>
      <c r="I867" s="245"/>
      <c r="J867" s="252"/>
      <c r="K867" s="249"/>
      <c r="L867" s="245"/>
      <c r="M867" s="253"/>
      <c r="N867" s="253"/>
      <c r="O867" s="248"/>
      <c r="P867" s="270"/>
      <c r="Q867" s="247"/>
      <c r="R867" s="250"/>
      <c r="S867" s="265"/>
    </row>
    <row r="868" spans="1:20" ht="58.5" customHeight="1" x14ac:dyDescent="0.35">
      <c r="A868" s="440"/>
      <c r="B868" s="443"/>
      <c r="C868" s="237" t="s">
        <v>181</v>
      </c>
      <c r="D868" s="240" t="s">
        <v>233</v>
      </c>
      <c r="E868" s="245"/>
      <c r="F868" s="245"/>
      <c r="G868" s="245"/>
      <c r="H868" s="243">
        <f>H869</f>
        <v>100</v>
      </c>
      <c r="I868" s="243">
        <f>H868</f>
        <v>100</v>
      </c>
      <c r="J868" s="237" t="str">
        <f>C868</f>
        <v>VI</v>
      </c>
      <c r="K868" s="240" t="str">
        <f>D868</f>
        <v>Реализация дополнительных общеразвивающих программ</v>
      </c>
      <c r="L868" s="245"/>
      <c r="M868" s="253"/>
      <c r="N868" s="253"/>
      <c r="O868" s="243">
        <f>O869</f>
        <v>100</v>
      </c>
      <c r="P868" s="270">
        <f>O868</f>
        <v>100</v>
      </c>
      <c r="Q868" s="247">
        <f>(I868+P868)/2</f>
        <v>100</v>
      </c>
      <c r="R868" s="245"/>
      <c r="S868" s="265"/>
    </row>
    <row r="869" spans="1:20" ht="87.75" customHeight="1" x14ac:dyDescent="0.35">
      <c r="A869" s="440"/>
      <c r="B869" s="443"/>
      <c r="C869" s="242" t="s">
        <v>229</v>
      </c>
      <c r="D869" s="238" t="s">
        <v>149</v>
      </c>
      <c r="E869" s="245" t="s">
        <v>27</v>
      </c>
      <c r="F869" s="245">
        <v>90</v>
      </c>
      <c r="G869" s="245">
        <v>100</v>
      </c>
      <c r="H869" s="248">
        <v>100</v>
      </c>
      <c r="I869" s="245"/>
      <c r="J869" s="242" t="s">
        <v>229</v>
      </c>
      <c r="K869" s="249" t="s">
        <v>224</v>
      </c>
      <c r="L869" s="245" t="s">
        <v>427</v>
      </c>
      <c r="M869" s="245">
        <v>9547</v>
      </c>
      <c r="N869" s="245">
        <v>9547</v>
      </c>
      <c r="O869" s="303">
        <f t="shared" ref="O869" si="111">(N869/M869)*100</f>
        <v>100</v>
      </c>
      <c r="P869" s="270"/>
      <c r="Q869" s="247"/>
      <c r="R869" s="250"/>
      <c r="S869" s="265"/>
    </row>
    <row r="870" spans="1:20" s="264" customFormat="1" ht="45.75" customHeight="1" x14ac:dyDescent="0.35">
      <c r="A870" s="441"/>
      <c r="B870" s="444"/>
      <c r="C870" s="259" t="s">
        <v>7</v>
      </c>
      <c r="D870" s="258" t="s">
        <v>6</v>
      </c>
      <c r="E870" s="257"/>
      <c r="F870" s="259"/>
      <c r="G870" s="259"/>
      <c r="H870" s="260">
        <f>(H868+H856+H862+H850+H846+H842)/6</f>
        <v>100</v>
      </c>
      <c r="I870" s="260">
        <f>H870</f>
        <v>100</v>
      </c>
      <c r="J870" s="261"/>
      <c r="K870" s="258" t="s">
        <v>6</v>
      </c>
      <c r="L870" s="259"/>
      <c r="M870" s="262"/>
      <c r="N870" s="262"/>
      <c r="O870" s="260">
        <f>(O868+O856+O862+O850+O846+O842)/6</f>
        <v>103.71732026143791</v>
      </c>
      <c r="P870" s="260">
        <f>O870</f>
        <v>103.71732026143791</v>
      </c>
      <c r="Q870" s="260">
        <f>(I870+P870)/2</f>
        <v>101.85866013071896</v>
      </c>
      <c r="R870" s="257" t="s">
        <v>33</v>
      </c>
      <c r="S870" s="265"/>
      <c r="T870" s="263"/>
    </row>
    <row r="871" spans="1:20" ht="81" customHeight="1" x14ac:dyDescent="0.35">
      <c r="A871" s="439">
        <v>59</v>
      </c>
      <c r="B871" s="442" t="s">
        <v>170</v>
      </c>
      <c r="C871" s="254" t="s">
        <v>12</v>
      </c>
      <c r="D871" s="300" t="s">
        <v>135</v>
      </c>
      <c r="E871" s="254"/>
      <c r="F871" s="254"/>
      <c r="G871" s="254"/>
      <c r="H871" s="247">
        <f>(H872+H873+H874+H875+H876)/5</f>
        <v>100</v>
      </c>
      <c r="I871" s="247">
        <f>H871</f>
        <v>100</v>
      </c>
      <c r="J871" s="254" t="s">
        <v>12</v>
      </c>
      <c r="K871" s="300" t="s">
        <v>135</v>
      </c>
      <c r="L871" s="250"/>
      <c r="M871" s="250"/>
      <c r="N871" s="250"/>
      <c r="O871" s="247">
        <f>O872</f>
        <v>100</v>
      </c>
      <c r="P871" s="301">
        <f>O871</f>
        <v>100</v>
      </c>
      <c r="Q871" s="247">
        <f>(I871+P871)/2</f>
        <v>100</v>
      </c>
      <c r="R871" s="245"/>
      <c r="S871" s="265"/>
    </row>
    <row r="872" spans="1:20" ht="80.25" customHeight="1" x14ac:dyDescent="0.35">
      <c r="A872" s="440"/>
      <c r="B872" s="443"/>
      <c r="C872" s="250" t="s">
        <v>7</v>
      </c>
      <c r="D872" s="302" t="s">
        <v>136</v>
      </c>
      <c r="E872" s="250" t="s">
        <v>27</v>
      </c>
      <c r="F872" s="250">
        <v>100</v>
      </c>
      <c r="G872" s="250">
        <v>100</v>
      </c>
      <c r="H872" s="303">
        <f t="shared" ref="H872:H893" si="112">(G872/F872)*100</f>
        <v>100</v>
      </c>
      <c r="I872" s="250"/>
      <c r="J872" s="250" t="s">
        <v>7</v>
      </c>
      <c r="K872" s="302" t="s">
        <v>93</v>
      </c>
      <c r="L872" s="250" t="s">
        <v>40</v>
      </c>
      <c r="M872" s="250">
        <v>193</v>
      </c>
      <c r="N872" s="250">
        <v>193</v>
      </c>
      <c r="O872" s="303">
        <f t="shared" ref="O872" si="113">(N872/M872)*100</f>
        <v>100</v>
      </c>
      <c r="P872" s="301"/>
      <c r="Q872" s="247"/>
      <c r="R872" s="250"/>
      <c r="S872" s="265"/>
    </row>
    <row r="873" spans="1:20" x14ac:dyDescent="0.35">
      <c r="A873" s="440"/>
      <c r="B873" s="443"/>
      <c r="C873" s="250" t="s">
        <v>8</v>
      </c>
      <c r="D873" s="302" t="s">
        <v>137</v>
      </c>
      <c r="E873" s="250" t="s">
        <v>27</v>
      </c>
      <c r="F873" s="250">
        <v>100</v>
      </c>
      <c r="G873" s="250">
        <v>100</v>
      </c>
      <c r="H873" s="303">
        <f t="shared" si="112"/>
        <v>100</v>
      </c>
      <c r="I873" s="250"/>
      <c r="J873" s="250"/>
      <c r="K873" s="304"/>
      <c r="L873" s="250"/>
      <c r="M873" s="305"/>
      <c r="N873" s="305"/>
      <c r="O873" s="303"/>
      <c r="P873" s="301"/>
      <c r="Q873" s="247"/>
      <c r="R873" s="250"/>
      <c r="S873" s="265"/>
    </row>
    <row r="874" spans="1:20" ht="42.75" customHeight="1" x14ac:dyDescent="0.35">
      <c r="A874" s="440"/>
      <c r="B874" s="443"/>
      <c r="C874" s="250" t="s">
        <v>9</v>
      </c>
      <c r="D874" s="302" t="s">
        <v>138</v>
      </c>
      <c r="E874" s="250" t="s">
        <v>524</v>
      </c>
      <c r="F874" s="250">
        <v>100</v>
      </c>
      <c r="G874" s="250">
        <v>100</v>
      </c>
      <c r="H874" s="303">
        <f t="shared" si="112"/>
        <v>100</v>
      </c>
      <c r="I874" s="250"/>
      <c r="J874" s="306"/>
      <c r="K874" s="302"/>
      <c r="L874" s="250"/>
      <c r="M874" s="307"/>
      <c r="N874" s="307"/>
      <c r="O874" s="303"/>
      <c r="P874" s="301"/>
      <c r="Q874" s="247"/>
      <c r="R874" s="250"/>
      <c r="S874" s="265"/>
    </row>
    <row r="875" spans="1:20" ht="61.5" customHeight="1" x14ac:dyDescent="0.35">
      <c r="A875" s="440"/>
      <c r="B875" s="443"/>
      <c r="C875" s="250" t="s">
        <v>10</v>
      </c>
      <c r="D875" s="302" t="s">
        <v>525</v>
      </c>
      <c r="E875" s="250" t="s">
        <v>27</v>
      </c>
      <c r="F875" s="250">
        <v>90</v>
      </c>
      <c r="G875" s="250">
        <v>100</v>
      </c>
      <c r="H875" s="303">
        <v>100</v>
      </c>
      <c r="I875" s="250"/>
      <c r="J875" s="306"/>
      <c r="K875" s="302"/>
      <c r="L875" s="250"/>
      <c r="M875" s="307"/>
      <c r="N875" s="307"/>
      <c r="O875" s="303"/>
      <c r="P875" s="301"/>
      <c r="Q875" s="247"/>
      <c r="R875" s="250"/>
      <c r="S875" s="265"/>
    </row>
    <row r="876" spans="1:20" ht="126" customHeight="1" x14ac:dyDescent="0.35">
      <c r="A876" s="440"/>
      <c r="B876" s="443"/>
      <c r="C876" s="250" t="s">
        <v>37</v>
      </c>
      <c r="D876" s="302" t="s">
        <v>139</v>
      </c>
      <c r="E876" s="250" t="s">
        <v>27</v>
      </c>
      <c r="F876" s="250">
        <v>100</v>
      </c>
      <c r="G876" s="250">
        <v>100</v>
      </c>
      <c r="H876" s="303">
        <f t="shared" si="112"/>
        <v>100</v>
      </c>
      <c r="I876" s="250"/>
      <c r="J876" s="306"/>
      <c r="K876" s="302"/>
      <c r="L876" s="250"/>
      <c r="M876" s="307"/>
      <c r="N876" s="307"/>
      <c r="O876" s="303"/>
      <c r="P876" s="301"/>
      <c r="Q876" s="247"/>
      <c r="R876" s="250"/>
      <c r="S876" s="265"/>
    </row>
    <row r="877" spans="1:20" ht="65.25" customHeight="1" x14ac:dyDescent="0.35">
      <c r="A877" s="440"/>
      <c r="B877" s="443"/>
      <c r="C877" s="254" t="s">
        <v>13</v>
      </c>
      <c r="D877" s="300" t="s">
        <v>140</v>
      </c>
      <c r="E877" s="250"/>
      <c r="F877" s="250"/>
      <c r="G877" s="250"/>
      <c r="H877" s="247">
        <f>(H878+H879+H880+H881+H882)/5</f>
        <v>100</v>
      </c>
      <c r="I877" s="247">
        <f>H877</f>
        <v>100</v>
      </c>
      <c r="J877" s="254" t="s">
        <v>13</v>
      </c>
      <c r="K877" s="300" t="s">
        <v>140</v>
      </c>
      <c r="L877" s="250"/>
      <c r="M877" s="307"/>
      <c r="N877" s="307"/>
      <c r="O877" s="247">
        <f>O878</f>
        <v>100</v>
      </c>
      <c r="P877" s="301">
        <f>O877</f>
        <v>100</v>
      </c>
      <c r="Q877" s="247">
        <f>(I877+P877)/2</f>
        <v>100</v>
      </c>
      <c r="R877" s="245"/>
      <c r="S877" s="265"/>
    </row>
    <row r="878" spans="1:20" ht="65.25" customHeight="1" x14ac:dyDescent="0.35">
      <c r="A878" s="440"/>
      <c r="B878" s="443"/>
      <c r="C878" s="250" t="s">
        <v>14</v>
      </c>
      <c r="D878" s="302" t="s">
        <v>141</v>
      </c>
      <c r="E878" s="250" t="s">
        <v>27</v>
      </c>
      <c r="F878" s="250">
        <v>100</v>
      </c>
      <c r="G878" s="250">
        <v>100</v>
      </c>
      <c r="H878" s="303">
        <f t="shared" si="112"/>
        <v>100</v>
      </c>
      <c r="I878" s="250"/>
      <c r="J878" s="306" t="s">
        <v>14</v>
      </c>
      <c r="K878" s="302" t="s">
        <v>93</v>
      </c>
      <c r="L878" s="250" t="s">
        <v>40</v>
      </c>
      <c r="M878" s="250">
        <v>221</v>
      </c>
      <c r="N878" s="250">
        <v>221</v>
      </c>
      <c r="O878" s="303">
        <f t="shared" ref="O878" si="114">(N878/M878)*100</f>
        <v>100</v>
      </c>
      <c r="P878" s="250"/>
      <c r="Q878" s="247"/>
      <c r="R878" s="250"/>
      <c r="S878" s="265"/>
    </row>
    <row r="879" spans="1:20" x14ac:dyDescent="0.35">
      <c r="A879" s="440"/>
      <c r="B879" s="443"/>
      <c r="C879" s="250" t="s">
        <v>15</v>
      </c>
      <c r="D879" s="302" t="s">
        <v>142</v>
      </c>
      <c r="E879" s="250" t="s">
        <v>27</v>
      </c>
      <c r="F879" s="250">
        <v>100</v>
      </c>
      <c r="G879" s="250">
        <v>100</v>
      </c>
      <c r="H879" s="303">
        <f t="shared" si="112"/>
        <v>100</v>
      </c>
      <c r="I879" s="250"/>
      <c r="J879" s="306"/>
      <c r="K879" s="302"/>
      <c r="L879" s="250"/>
      <c r="M879" s="307"/>
      <c r="N879" s="307"/>
      <c r="O879" s="303"/>
      <c r="P879" s="301"/>
      <c r="Q879" s="247"/>
      <c r="R879" s="250"/>
      <c r="S879" s="265"/>
    </row>
    <row r="880" spans="1:20" ht="43.5" customHeight="1" x14ac:dyDescent="0.35">
      <c r="A880" s="440"/>
      <c r="B880" s="443"/>
      <c r="C880" s="250" t="s">
        <v>41</v>
      </c>
      <c r="D880" s="302" t="s">
        <v>138</v>
      </c>
      <c r="E880" s="250" t="s">
        <v>524</v>
      </c>
      <c r="F880" s="250">
        <v>100</v>
      </c>
      <c r="G880" s="250">
        <v>100</v>
      </c>
      <c r="H880" s="303">
        <f t="shared" si="112"/>
        <v>100</v>
      </c>
      <c r="I880" s="250"/>
      <c r="J880" s="306"/>
      <c r="K880" s="302"/>
      <c r="L880" s="250"/>
      <c r="M880" s="307"/>
      <c r="N880" s="307"/>
      <c r="O880" s="303"/>
      <c r="P880" s="301"/>
      <c r="Q880" s="247"/>
      <c r="R880" s="250"/>
      <c r="S880" s="265"/>
    </row>
    <row r="881" spans="1:20" ht="57.75" customHeight="1" x14ac:dyDescent="0.35">
      <c r="A881" s="440"/>
      <c r="B881" s="443"/>
      <c r="C881" s="250" t="s">
        <v>47</v>
      </c>
      <c r="D881" s="302" t="s">
        <v>525</v>
      </c>
      <c r="E881" s="250" t="s">
        <v>27</v>
      </c>
      <c r="F881" s="250">
        <v>90</v>
      </c>
      <c r="G881" s="250">
        <v>100</v>
      </c>
      <c r="H881" s="303">
        <v>100</v>
      </c>
      <c r="I881" s="250"/>
      <c r="J881" s="306"/>
      <c r="K881" s="302"/>
      <c r="L881" s="250"/>
      <c r="M881" s="307"/>
      <c r="N881" s="307"/>
      <c r="O881" s="303"/>
      <c r="P881" s="301"/>
      <c r="Q881" s="247"/>
      <c r="R881" s="250"/>
      <c r="S881" s="265"/>
    </row>
    <row r="882" spans="1:20" ht="129.75" customHeight="1" x14ac:dyDescent="0.35">
      <c r="A882" s="440"/>
      <c r="B882" s="443"/>
      <c r="C882" s="250" t="s">
        <v>69</v>
      </c>
      <c r="D882" s="302" t="s">
        <v>139</v>
      </c>
      <c r="E882" s="250" t="s">
        <v>27</v>
      </c>
      <c r="F882" s="250">
        <v>100</v>
      </c>
      <c r="G882" s="250">
        <v>100</v>
      </c>
      <c r="H882" s="303">
        <f t="shared" si="112"/>
        <v>100</v>
      </c>
      <c r="I882" s="250"/>
      <c r="J882" s="306"/>
      <c r="K882" s="302"/>
      <c r="L882" s="250"/>
      <c r="M882" s="307"/>
      <c r="N882" s="307"/>
      <c r="O882" s="303"/>
      <c r="P882" s="301"/>
      <c r="Q882" s="247"/>
      <c r="R882" s="250"/>
      <c r="S882" s="265"/>
    </row>
    <row r="883" spans="1:20" ht="66" customHeight="1" x14ac:dyDescent="0.35">
      <c r="A883" s="440"/>
      <c r="B883" s="443"/>
      <c r="C883" s="254" t="s">
        <v>30</v>
      </c>
      <c r="D883" s="300" t="s">
        <v>143</v>
      </c>
      <c r="E883" s="250"/>
      <c r="F883" s="250"/>
      <c r="G883" s="250"/>
      <c r="H883" s="247">
        <f>(H884+H885+H886+H887+H888)/5</f>
        <v>100</v>
      </c>
      <c r="I883" s="247">
        <f>H883</f>
        <v>100</v>
      </c>
      <c r="J883" s="254" t="s">
        <v>30</v>
      </c>
      <c r="K883" s="300" t="str">
        <f>D883</f>
        <v>Реализация основных общеобразовательных программ среднего общего образования</v>
      </c>
      <c r="L883" s="250"/>
      <c r="M883" s="307"/>
      <c r="N883" s="307"/>
      <c r="O883" s="247">
        <f>O884</f>
        <v>100</v>
      </c>
      <c r="P883" s="301">
        <f>O883</f>
        <v>100</v>
      </c>
      <c r="Q883" s="247">
        <f>(I883+P883)/2</f>
        <v>100</v>
      </c>
      <c r="R883" s="245"/>
      <c r="S883" s="265"/>
    </row>
    <row r="884" spans="1:20" ht="66" customHeight="1" x14ac:dyDescent="0.35">
      <c r="A884" s="440"/>
      <c r="B884" s="443"/>
      <c r="C884" s="250" t="s">
        <v>31</v>
      </c>
      <c r="D884" s="302" t="s">
        <v>144</v>
      </c>
      <c r="E884" s="250" t="s">
        <v>27</v>
      </c>
      <c r="F884" s="250">
        <v>100</v>
      </c>
      <c r="G884" s="250">
        <v>100</v>
      </c>
      <c r="H884" s="303">
        <f t="shared" si="112"/>
        <v>100</v>
      </c>
      <c r="I884" s="250"/>
      <c r="J884" s="306" t="s">
        <v>31</v>
      </c>
      <c r="K884" s="302" t="s">
        <v>93</v>
      </c>
      <c r="L884" s="250" t="s">
        <v>40</v>
      </c>
      <c r="M884" s="250">
        <v>35</v>
      </c>
      <c r="N884" s="250">
        <v>35</v>
      </c>
      <c r="O884" s="303">
        <f t="shared" ref="O884" si="115">(N884/M884)*100</f>
        <v>100</v>
      </c>
      <c r="P884" s="250"/>
      <c r="Q884" s="247"/>
      <c r="R884" s="250"/>
      <c r="S884" s="265"/>
    </row>
    <row r="885" spans="1:20" x14ac:dyDescent="0.35">
      <c r="A885" s="440"/>
      <c r="B885" s="443"/>
      <c r="C885" s="250" t="s">
        <v>32</v>
      </c>
      <c r="D885" s="302" t="s">
        <v>145</v>
      </c>
      <c r="E885" s="250" t="s">
        <v>27</v>
      </c>
      <c r="F885" s="250">
        <v>100</v>
      </c>
      <c r="G885" s="250">
        <v>100</v>
      </c>
      <c r="H885" s="303">
        <f t="shared" si="112"/>
        <v>100</v>
      </c>
      <c r="I885" s="250"/>
      <c r="J885" s="306"/>
      <c r="K885" s="302"/>
      <c r="L885" s="250"/>
      <c r="M885" s="307"/>
      <c r="N885" s="307"/>
      <c r="O885" s="303"/>
      <c r="P885" s="301"/>
      <c r="Q885" s="247"/>
      <c r="R885" s="250"/>
      <c r="S885" s="265"/>
    </row>
    <row r="886" spans="1:20" ht="47.25" customHeight="1" x14ac:dyDescent="0.35">
      <c r="A886" s="440"/>
      <c r="B886" s="443"/>
      <c r="C886" s="250" t="s">
        <v>54</v>
      </c>
      <c r="D886" s="302" t="s">
        <v>138</v>
      </c>
      <c r="E886" s="250" t="s">
        <v>524</v>
      </c>
      <c r="F886" s="250">
        <v>100</v>
      </c>
      <c r="G886" s="250">
        <v>100</v>
      </c>
      <c r="H886" s="303">
        <f t="shared" si="112"/>
        <v>100</v>
      </c>
      <c r="I886" s="250"/>
      <c r="J886" s="306"/>
      <c r="K886" s="302"/>
      <c r="L886" s="250"/>
      <c r="M886" s="307"/>
      <c r="N886" s="307"/>
      <c r="O886" s="303"/>
      <c r="P886" s="301"/>
      <c r="Q886" s="247"/>
      <c r="R886" s="250"/>
      <c r="S886" s="265"/>
    </row>
    <row r="887" spans="1:20" ht="60" customHeight="1" x14ac:dyDescent="0.35">
      <c r="A887" s="440"/>
      <c r="B887" s="443"/>
      <c r="C887" s="250" t="s">
        <v>55</v>
      </c>
      <c r="D887" s="302" t="s">
        <v>525</v>
      </c>
      <c r="E887" s="250" t="s">
        <v>27</v>
      </c>
      <c r="F887" s="250">
        <v>90</v>
      </c>
      <c r="G887" s="250">
        <v>100</v>
      </c>
      <c r="H887" s="303">
        <v>100</v>
      </c>
      <c r="I887" s="250"/>
      <c r="J887" s="306"/>
      <c r="K887" s="302"/>
      <c r="L887" s="250"/>
      <c r="M887" s="307"/>
      <c r="N887" s="307"/>
      <c r="O887" s="303"/>
      <c r="P887" s="301"/>
      <c r="Q887" s="247"/>
      <c r="R887" s="250"/>
      <c r="S887" s="265"/>
    </row>
    <row r="888" spans="1:20" ht="126" customHeight="1" x14ac:dyDescent="0.35">
      <c r="A888" s="440"/>
      <c r="B888" s="443"/>
      <c r="C888" s="250" t="s">
        <v>146</v>
      </c>
      <c r="D888" s="302" t="s">
        <v>139</v>
      </c>
      <c r="E888" s="250" t="s">
        <v>27</v>
      </c>
      <c r="F888" s="250">
        <v>100</v>
      </c>
      <c r="G888" s="250">
        <v>100</v>
      </c>
      <c r="H888" s="303">
        <f t="shared" si="112"/>
        <v>100</v>
      </c>
      <c r="I888" s="250"/>
      <c r="J888" s="306"/>
      <c r="K888" s="302"/>
      <c r="L888" s="250"/>
      <c r="M888" s="307"/>
      <c r="N888" s="307"/>
      <c r="O888" s="303"/>
      <c r="P888" s="301"/>
      <c r="Q888" s="247"/>
      <c r="R888" s="250"/>
      <c r="S888" s="265"/>
    </row>
    <row r="889" spans="1:20" x14ac:dyDescent="0.35">
      <c r="A889" s="440"/>
      <c r="B889" s="443"/>
      <c r="C889" s="254" t="s">
        <v>44</v>
      </c>
      <c r="D889" s="300" t="s">
        <v>94</v>
      </c>
      <c r="E889" s="250"/>
      <c r="F889" s="250"/>
      <c r="G889" s="250"/>
      <c r="H889" s="247">
        <f>(H890+H891)/2</f>
        <v>100</v>
      </c>
      <c r="I889" s="247">
        <f>H889</f>
        <v>100</v>
      </c>
      <c r="J889" s="254" t="s">
        <v>44</v>
      </c>
      <c r="K889" s="300" t="s">
        <v>94</v>
      </c>
      <c r="L889" s="250"/>
      <c r="M889" s="307"/>
      <c r="N889" s="307"/>
      <c r="O889" s="247">
        <f>O890</f>
        <v>102.32558139534885</v>
      </c>
      <c r="P889" s="301">
        <f>O889</f>
        <v>102.32558139534885</v>
      </c>
      <c r="Q889" s="247">
        <f>(I889+P889)/2</f>
        <v>101.16279069767442</v>
      </c>
      <c r="R889" s="245"/>
      <c r="S889" s="265"/>
    </row>
    <row r="890" spans="1:20" ht="45.75" customHeight="1" x14ac:dyDescent="0.35">
      <c r="A890" s="440"/>
      <c r="B890" s="443"/>
      <c r="C890" s="250" t="s">
        <v>45</v>
      </c>
      <c r="D890" s="302" t="s">
        <v>147</v>
      </c>
      <c r="E890" s="250" t="s">
        <v>27</v>
      </c>
      <c r="F890" s="250">
        <v>100</v>
      </c>
      <c r="G890" s="250">
        <v>100</v>
      </c>
      <c r="H890" s="303">
        <f t="shared" si="112"/>
        <v>100</v>
      </c>
      <c r="I890" s="250"/>
      <c r="J890" s="306" t="s">
        <v>45</v>
      </c>
      <c r="K890" s="302" t="s">
        <v>93</v>
      </c>
      <c r="L890" s="250" t="s">
        <v>40</v>
      </c>
      <c r="M890" s="250">
        <v>43</v>
      </c>
      <c r="N890" s="250">
        <v>44</v>
      </c>
      <c r="O890" s="303">
        <f t="shared" ref="O890" si="116">(N890/M890)*100</f>
        <v>102.32558139534885</v>
      </c>
      <c r="P890" s="301"/>
      <c r="Q890" s="247"/>
      <c r="R890" s="250"/>
      <c r="S890" s="265"/>
    </row>
    <row r="891" spans="1:20" ht="78.75" customHeight="1" x14ac:dyDescent="0.35">
      <c r="A891" s="440"/>
      <c r="B891" s="443"/>
      <c r="C891" s="250" t="s">
        <v>148</v>
      </c>
      <c r="D891" s="302" t="s">
        <v>149</v>
      </c>
      <c r="E891" s="250" t="s">
        <v>27</v>
      </c>
      <c r="F891" s="250">
        <v>90</v>
      </c>
      <c r="G891" s="250">
        <v>90</v>
      </c>
      <c r="H891" s="303">
        <f t="shared" si="112"/>
        <v>100</v>
      </c>
      <c r="I891" s="250"/>
      <c r="J891" s="306"/>
      <c r="K891" s="302"/>
      <c r="L891" s="250"/>
      <c r="M891" s="307"/>
      <c r="N891" s="307"/>
      <c r="O891" s="303"/>
      <c r="P891" s="301"/>
      <c r="Q891" s="247"/>
      <c r="R891" s="250"/>
      <c r="S891" s="265"/>
    </row>
    <row r="892" spans="1:20" ht="64.5" customHeight="1" x14ac:dyDescent="0.35">
      <c r="A892" s="440"/>
      <c r="B892" s="443"/>
      <c r="C892" s="254" t="s">
        <v>175</v>
      </c>
      <c r="D892" s="300" t="s">
        <v>233</v>
      </c>
      <c r="E892" s="250"/>
      <c r="F892" s="250"/>
      <c r="G892" s="250"/>
      <c r="H892" s="247">
        <f>H893</f>
        <v>100</v>
      </c>
      <c r="I892" s="247">
        <f>H892</f>
        <v>100</v>
      </c>
      <c r="J892" s="254" t="s">
        <v>175</v>
      </c>
      <c r="K892" s="300" t="str">
        <f>D892</f>
        <v>Реализация дополнительных общеразвивающих программ</v>
      </c>
      <c r="L892" s="250"/>
      <c r="M892" s="307"/>
      <c r="N892" s="307"/>
      <c r="O892" s="247">
        <f>O893</f>
        <v>100.00272331154684</v>
      </c>
      <c r="P892" s="270">
        <f>O892</f>
        <v>100.00272331154684</v>
      </c>
      <c r="Q892" s="243">
        <f>(I892+P892)/2</f>
        <v>100.00136165577342</v>
      </c>
      <c r="R892" s="245"/>
      <c r="S892" s="265"/>
    </row>
    <row r="893" spans="1:20" ht="86.25" customHeight="1" x14ac:dyDescent="0.35">
      <c r="A893" s="440"/>
      <c r="B893" s="443"/>
      <c r="C893" s="242" t="s">
        <v>176</v>
      </c>
      <c r="D893" s="238" t="s">
        <v>149</v>
      </c>
      <c r="E893" s="245" t="s">
        <v>27</v>
      </c>
      <c r="F893" s="245">
        <v>90</v>
      </c>
      <c r="G893" s="245">
        <v>90</v>
      </c>
      <c r="H893" s="248">
        <f t="shared" si="112"/>
        <v>100</v>
      </c>
      <c r="I893" s="245"/>
      <c r="J893" s="242" t="s">
        <v>176</v>
      </c>
      <c r="K893" s="249" t="s">
        <v>224</v>
      </c>
      <c r="L893" s="245" t="s">
        <v>427</v>
      </c>
      <c r="M893" s="245">
        <v>36720</v>
      </c>
      <c r="N893" s="245">
        <v>36721</v>
      </c>
      <c r="O893" s="303">
        <f t="shared" ref="O893" si="117">(N893/M893)*100</f>
        <v>100.00272331154684</v>
      </c>
      <c r="P893" s="270"/>
      <c r="Q893" s="247"/>
      <c r="R893" s="250"/>
      <c r="S893" s="265"/>
    </row>
    <row r="894" spans="1:20" s="264" customFormat="1" ht="40.5" customHeight="1" x14ac:dyDescent="0.35">
      <c r="A894" s="441"/>
      <c r="B894" s="444"/>
      <c r="C894" s="257"/>
      <c r="D894" s="258" t="s">
        <v>6</v>
      </c>
      <c r="E894" s="257"/>
      <c r="F894" s="259"/>
      <c r="G894" s="259"/>
      <c r="H894" s="260">
        <f>(H892+H889+H883+H877+H871)/5</f>
        <v>100</v>
      </c>
      <c r="I894" s="260">
        <f>H894</f>
        <v>100</v>
      </c>
      <c r="J894" s="261"/>
      <c r="K894" s="258" t="s">
        <v>6</v>
      </c>
      <c r="L894" s="259"/>
      <c r="M894" s="262"/>
      <c r="N894" s="262"/>
      <c r="O894" s="260">
        <f>(O892+O889+O883+O877+O871)/5</f>
        <v>100.46566094137913</v>
      </c>
      <c r="P894" s="260">
        <f>O894</f>
        <v>100.46566094137913</v>
      </c>
      <c r="Q894" s="260">
        <f>(I894+P894)/2</f>
        <v>100.23283047068956</v>
      </c>
      <c r="R894" s="257" t="s">
        <v>33</v>
      </c>
      <c r="S894" s="265"/>
      <c r="T894" s="263"/>
    </row>
    <row r="895" spans="1:20" ht="60" customHeight="1" x14ac:dyDescent="0.35">
      <c r="A895" s="439">
        <v>60</v>
      </c>
      <c r="B895" s="442" t="s">
        <v>171</v>
      </c>
      <c r="C895" s="237" t="s">
        <v>12</v>
      </c>
      <c r="D895" s="240" t="s">
        <v>135</v>
      </c>
      <c r="E895" s="244"/>
      <c r="F895" s="244"/>
      <c r="G895" s="244"/>
      <c r="H895" s="243">
        <f>(H896+H897+H898+H899+H900)/5</f>
        <v>100</v>
      </c>
      <c r="I895" s="243">
        <f>H895</f>
        <v>100</v>
      </c>
      <c r="J895" s="244" t="s">
        <v>12</v>
      </c>
      <c r="K895" s="240" t="s">
        <v>135</v>
      </c>
      <c r="L895" s="245"/>
      <c r="M895" s="245"/>
      <c r="N895" s="245"/>
      <c r="O895" s="243">
        <f>O896</f>
        <v>100</v>
      </c>
      <c r="P895" s="270">
        <f>O895</f>
        <v>100</v>
      </c>
      <c r="Q895" s="247">
        <f>(I895+P895)/2</f>
        <v>100</v>
      </c>
      <c r="R895" s="245"/>
      <c r="S895" s="265"/>
    </row>
    <row r="896" spans="1:20" ht="72" customHeight="1" x14ac:dyDescent="0.35">
      <c r="A896" s="440"/>
      <c r="B896" s="443"/>
      <c r="C896" s="242" t="s">
        <v>7</v>
      </c>
      <c r="D896" s="238" t="s">
        <v>136</v>
      </c>
      <c r="E896" s="245" t="s">
        <v>27</v>
      </c>
      <c r="F896" s="245">
        <v>100</v>
      </c>
      <c r="G896" s="245">
        <v>100</v>
      </c>
      <c r="H896" s="248">
        <f t="shared" ref="H896:H915" si="118">(G896/F896)*100</f>
        <v>100</v>
      </c>
      <c r="I896" s="245"/>
      <c r="J896" s="245" t="s">
        <v>7</v>
      </c>
      <c r="K896" s="249" t="s">
        <v>93</v>
      </c>
      <c r="L896" s="245" t="s">
        <v>40</v>
      </c>
      <c r="M896" s="245">
        <v>544</v>
      </c>
      <c r="N896" s="245">
        <v>544</v>
      </c>
      <c r="O896" s="248">
        <f t="shared" ref="O896" si="119">(N896/M896)*100</f>
        <v>100</v>
      </c>
      <c r="P896" s="270"/>
      <c r="Q896" s="247"/>
      <c r="R896" s="250"/>
      <c r="S896" s="265"/>
    </row>
    <row r="897" spans="1:19" x14ac:dyDescent="0.35">
      <c r="A897" s="440"/>
      <c r="B897" s="443"/>
      <c r="C897" s="242" t="s">
        <v>8</v>
      </c>
      <c r="D897" s="238" t="s">
        <v>137</v>
      </c>
      <c r="E897" s="245" t="s">
        <v>27</v>
      </c>
      <c r="F897" s="245">
        <v>100</v>
      </c>
      <c r="G897" s="245">
        <v>100</v>
      </c>
      <c r="H897" s="248">
        <f t="shared" si="118"/>
        <v>100</v>
      </c>
      <c r="I897" s="245"/>
      <c r="J897" s="245"/>
      <c r="K897" s="271"/>
      <c r="L897" s="245"/>
      <c r="M897" s="251"/>
      <c r="N897" s="251"/>
      <c r="O897" s="248"/>
      <c r="P897" s="270"/>
      <c r="Q897" s="247"/>
      <c r="R897" s="250"/>
      <c r="S897" s="265"/>
    </row>
    <row r="898" spans="1:19" ht="43.5" customHeight="1" x14ac:dyDescent="0.35">
      <c r="A898" s="440"/>
      <c r="B898" s="443"/>
      <c r="C898" s="242" t="s">
        <v>9</v>
      </c>
      <c r="D898" s="238" t="s">
        <v>138</v>
      </c>
      <c r="E898" s="245" t="s">
        <v>524</v>
      </c>
      <c r="F898" s="245">
        <v>100</v>
      </c>
      <c r="G898" s="245">
        <v>100</v>
      </c>
      <c r="H898" s="248">
        <f t="shared" si="118"/>
        <v>100</v>
      </c>
      <c r="I898" s="245"/>
      <c r="J898" s="252"/>
      <c r="K898" s="249"/>
      <c r="L898" s="245"/>
      <c r="M898" s="253"/>
      <c r="N898" s="253"/>
      <c r="O898" s="248"/>
      <c r="P898" s="270"/>
      <c r="Q898" s="247"/>
      <c r="R898" s="250"/>
      <c r="S898" s="265"/>
    </row>
    <row r="899" spans="1:19" ht="61.5" customHeight="1" x14ac:dyDescent="0.35">
      <c r="A899" s="440"/>
      <c r="B899" s="443"/>
      <c r="C899" s="242" t="s">
        <v>10</v>
      </c>
      <c r="D899" s="238" t="s">
        <v>525</v>
      </c>
      <c r="E899" s="245" t="s">
        <v>27</v>
      </c>
      <c r="F899" s="245">
        <v>90</v>
      </c>
      <c r="G899" s="245">
        <v>90</v>
      </c>
      <c r="H899" s="248">
        <f t="shared" si="118"/>
        <v>100</v>
      </c>
      <c r="I899" s="245"/>
      <c r="J899" s="252"/>
      <c r="K899" s="249"/>
      <c r="L899" s="245"/>
      <c r="M899" s="253"/>
      <c r="N899" s="253"/>
      <c r="O899" s="248"/>
      <c r="P899" s="270"/>
      <c r="Q899" s="247"/>
      <c r="R899" s="250"/>
      <c r="S899" s="265"/>
    </row>
    <row r="900" spans="1:19" ht="121.5" customHeight="1" x14ac:dyDescent="0.35">
      <c r="A900" s="440"/>
      <c r="B900" s="443"/>
      <c r="C900" s="242" t="s">
        <v>37</v>
      </c>
      <c r="D900" s="238" t="s">
        <v>139</v>
      </c>
      <c r="E900" s="245" t="s">
        <v>27</v>
      </c>
      <c r="F900" s="245">
        <v>100</v>
      </c>
      <c r="G900" s="245">
        <v>100</v>
      </c>
      <c r="H900" s="248">
        <f t="shared" si="118"/>
        <v>100</v>
      </c>
      <c r="I900" s="245"/>
      <c r="J900" s="252"/>
      <c r="K900" s="249"/>
      <c r="L900" s="245"/>
      <c r="M900" s="253"/>
      <c r="N900" s="253"/>
      <c r="O900" s="248"/>
      <c r="P900" s="270"/>
      <c r="Q900" s="247"/>
      <c r="R900" s="250"/>
      <c r="S900" s="265"/>
    </row>
    <row r="901" spans="1:19" ht="81.75" customHeight="1" x14ac:dyDescent="0.35">
      <c r="A901" s="440"/>
      <c r="B901" s="443"/>
      <c r="C901" s="237" t="s">
        <v>13</v>
      </c>
      <c r="D901" s="240" t="s">
        <v>140</v>
      </c>
      <c r="E901" s="245"/>
      <c r="F901" s="245"/>
      <c r="G901" s="245"/>
      <c r="H901" s="243">
        <f>(H902+H903+H904+H905+H906)/5</f>
        <v>100</v>
      </c>
      <c r="I901" s="243">
        <f>H901</f>
        <v>100</v>
      </c>
      <c r="J901" s="237" t="s">
        <v>13</v>
      </c>
      <c r="K901" s="240" t="s">
        <v>140</v>
      </c>
      <c r="L901" s="245"/>
      <c r="M901" s="253"/>
      <c r="N901" s="253"/>
      <c r="O901" s="243">
        <f>O902</f>
        <v>99.596774193548384</v>
      </c>
      <c r="P901" s="270">
        <f>O901</f>
        <v>99.596774193548384</v>
      </c>
      <c r="Q901" s="247">
        <f>(I901+P901)/2</f>
        <v>99.798387096774192</v>
      </c>
      <c r="R901" s="245"/>
      <c r="S901" s="265"/>
    </row>
    <row r="902" spans="1:19" ht="73.5" customHeight="1" x14ac:dyDescent="0.35">
      <c r="A902" s="440"/>
      <c r="B902" s="443"/>
      <c r="C902" s="242" t="s">
        <v>14</v>
      </c>
      <c r="D902" s="238" t="s">
        <v>141</v>
      </c>
      <c r="E902" s="245" t="s">
        <v>27</v>
      </c>
      <c r="F902" s="245">
        <v>100</v>
      </c>
      <c r="G902" s="245">
        <v>100</v>
      </c>
      <c r="H902" s="248">
        <f t="shared" si="118"/>
        <v>100</v>
      </c>
      <c r="I902" s="245"/>
      <c r="J902" s="252" t="s">
        <v>14</v>
      </c>
      <c r="K902" s="249" t="s">
        <v>93</v>
      </c>
      <c r="L902" s="245" t="s">
        <v>40</v>
      </c>
      <c r="M902" s="245">
        <v>496</v>
      </c>
      <c r="N902" s="245">
        <v>494</v>
      </c>
      <c r="O902" s="248">
        <f t="shared" ref="O902" si="120">(N902/M902)*100</f>
        <v>99.596774193548384</v>
      </c>
      <c r="P902" s="242"/>
      <c r="Q902" s="247"/>
      <c r="R902" s="250"/>
      <c r="S902" s="265"/>
    </row>
    <row r="903" spans="1:19" x14ac:dyDescent="0.35">
      <c r="A903" s="440"/>
      <c r="B903" s="443"/>
      <c r="C903" s="242" t="s">
        <v>15</v>
      </c>
      <c r="D903" s="238" t="s">
        <v>142</v>
      </c>
      <c r="E903" s="245" t="s">
        <v>27</v>
      </c>
      <c r="F903" s="245">
        <v>100</v>
      </c>
      <c r="G903" s="245">
        <v>100</v>
      </c>
      <c r="H903" s="248">
        <f t="shared" si="118"/>
        <v>100</v>
      </c>
      <c r="I903" s="245"/>
      <c r="J903" s="252"/>
      <c r="K903" s="249"/>
      <c r="L903" s="245"/>
      <c r="M903" s="253"/>
      <c r="N903" s="253"/>
      <c r="O903" s="248"/>
      <c r="P903" s="270"/>
      <c r="Q903" s="247"/>
      <c r="R903" s="250"/>
      <c r="S903" s="265"/>
    </row>
    <row r="904" spans="1:19" ht="46.5" x14ac:dyDescent="0.35">
      <c r="A904" s="440"/>
      <c r="B904" s="443"/>
      <c r="C904" s="242" t="s">
        <v>41</v>
      </c>
      <c r="D904" s="238" t="s">
        <v>138</v>
      </c>
      <c r="E904" s="245" t="s">
        <v>524</v>
      </c>
      <c r="F904" s="245">
        <v>100</v>
      </c>
      <c r="G904" s="245">
        <v>100</v>
      </c>
      <c r="H904" s="248">
        <f t="shared" si="118"/>
        <v>100</v>
      </c>
      <c r="I904" s="245"/>
      <c r="J904" s="252"/>
      <c r="K904" s="249"/>
      <c r="L904" s="245"/>
      <c r="M904" s="253"/>
      <c r="N904" s="253"/>
      <c r="O904" s="248"/>
      <c r="P904" s="270"/>
      <c r="Q904" s="247"/>
      <c r="R904" s="250"/>
      <c r="S904" s="265"/>
    </row>
    <row r="905" spans="1:19" ht="55.5" customHeight="1" x14ac:dyDescent="0.35">
      <c r="A905" s="440"/>
      <c r="B905" s="443"/>
      <c r="C905" s="242" t="s">
        <v>47</v>
      </c>
      <c r="D905" s="238" t="s">
        <v>525</v>
      </c>
      <c r="E905" s="245" t="s">
        <v>27</v>
      </c>
      <c r="F905" s="245">
        <v>90</v>
      </c>
      <c r="G905" s="245">
        <v>90</v>
      </c>
      <c r="H905" s="248">
        <f t="shared" si="118"/>
        <v>100</v>
      </c>
      <c r="I905" s="245"/>
      <c r="J905" s="252"/>
      <c r="K905" s="249"/>
      <c r="L905" s="245"/>
      <c r="M905" s="253"/>
      <c r="N905" s="253"/>
      <c r="O905" s="248"/>
      <c r="P905" s="270"/>
      <c r="Q905" s="247"/>
      <c r="R905" s="250"/>
      <c r="S905" s="265"/>
    </row>
    <row r="906" spans="1:19" ht="120.75" customHeight="1" x14ac:dyDescent="0.35">
      <c r="A906" s="440"/>
      <c r="B906" s="443"/>
      <c r="C906" s="242" t="s">
        <v>69</v>
      </c>
      <c r="D906" s="238" t="s">
        <v>139</v>
      </c>
      <c r="E906" s="245" t="s">
        <v>27</v>
      </c>
      <c r="F906" s="245">
        <v>100</v>
      </c>
      <c r="G906" s="245">
        <v>100</v>
      </c>
      <c r="H906" s="248">
        <f t="shared" si="118"/>
        <v>100</v>
      </c>
      <c r="I906" s="245"/>
      <c r="J906" s="252"/>
      <c r="K906" s="249"/>
      <c r="L906" s="245"/>
      <c r="M906" s="253"/>
      <c r="N906" s="253"/>
      <c r="O906" s="248"/>
      <c r="P906" s="270"/>
      <c r="Q906" s="247"/>
      <c r="R906" s="250"/>
      <c r="S906" s="265"/>
    </row>
    <row r="907" spans="1:19" ht="79.5" customHeight="1" x14ac:dyDescent="0.35">
      <c r="A907" s="440"/>
      <c r="B907" s="443"/>
      <c r="C907" s="237" t="s">
        <v>30</v>
      </c>
      <c r="D907" s="240" t="s">
        <v>143</v>
      </c>
      <c r="E907" s="245"/>
      <c r="F907" s="245"/>
      <c r="G907" s="245"/>
      <c r="H907" s="243">
        <f>(H908+H909+H910+H911+H912)/5</f>
        <v>100</v>
      </c>
      <c r="I907" s="243">
        <f>H907</f>
        <v>100</v>
      </c>
      <c r="J907" s="237" t="s">
        <v>30</v>
      </c>
      <c r="K907" s="240" t="str">
        <f>D907</f>
        <v>Реализация основных общеобразовательных программ среднего общего образования</v>
      </c>
      <c r="L907" s="245"/>
      <c r="M907" s="253"/>
      <c r="N907" s="253"/>
      <c r="O907" s="243">
        <f>O908</f>
        <v>100</v>
      </c>
      <c r="P907" s="270">
        <f>O907</f>
        <v>100</v>
      </c>
      <c r="Q907" s="247">
        <f>(I907+P907)/2</f>
        <v>100</v>
      </c>
      <c r="R907" s="245"/>
      <c r="S907" s="265"/>
    </row>
    <row r="908" spans="1:19" ht="72.75" customHeight="1" x14ac:dyDescent="0.35">
      <c r="A908" s="440"/>
      <c r="B908" s="443"/>
      <c r="C908" s="242" t="s">
        <v>31</v>
      </c>
      <c r="D908" s="238" t="s">
        <v>144</v>
      </c>
      <c r="E908" s="245" t="s">
        <v>27</v>
      </c>
      <c r="F908" s="245">
        <v>100</v>
      </c>
      <c r="G908" s="245">
        <v>100</v>
      </c>
      <c r="H908" s="248">
        <f t="shared" si="118"/>
        <v>100</v>
      </c>
      <c r="I908" s="245"/>
      <c r="J908" s="252" t="s">
        <v>31</v>
      </c>
      <c r="K908" s="249" t="s">
        <v>93</v>
      </c>
      <c r="L908" s="245" t="s">
        <v>40</v>
      </c>
      <c r="M908" s="245">
        <v>123</v>
      </c>
      <c r="N908" s="245">
        <v>123</v>
      </c>
      <c r="O908" s="248">
        <f t="shared" ref="O908" si="121">(N908/M908)*100</f>
        <v>100</v>
      </c>
      <c r="P908" s="242"/>
      <c r="Q908" s="247"/>
      <c r="R908" s="250"/>
      <c r="S908" s="265"/>
    </row>
    <row r="909" spans="1:19" x14ac:dyDescent="0.35">
      <c r="A909" s="440"/>
      <c r="B909" s="443"/>
      <c r="C909" s="242" t="s">
        <v>32</v>
      </c>
      <c r="D909" s="238" t="s">
        <v>145</v>
      </c>
      <c r="E909" s="245" t="s">
        <v>27</v>
      </c>
      <c r="F909" s="245">
        <v>100</v>
      </c>
      <c r="G909" s="245">
        <v>100</v>
      </c>
      <c r="H909" s="248">
        <f t="shared" si="118"/>
        <v>100</v>
      </c>
      <c r="I909" s="245"/>
      <c r="J909" s="252"/>
      <c r="K909" s="249"/>
      <c r="L909" s="245"/>
      <c r="M909" s="253"/>
      <c r="N909" s="253"/>
      <c r="O909" s="248"/>
      <c r="P909" s="270"/>
      <c r="Q909" s="247"/>
      <c r="R909" s="250"/>
      <c r="S909" s="265"/>
    </row>
    <row r="910" spans="1:19" ht="41.25" customHeight="1" x14ac:dyDescent="0.35">
      <c r="A910" s="440"/>
      <c r="B910" s="443"/>
      <c r="C910" s="242" t="s">
        <v>54</v>
      </c>
      <c r="D910" s="238" t="s">
        <v>138</v>
      </c>
      <c r="E910" s="245" t="s">
        <v>524</v>
      </c>
      <c r="F910" s="245">
        <v>100</v>
      </c>
      <c r="G910" s="245">
        <v>100</v>
      </c>
      <c r="H910" s="248">
        <f t="shared" si="118"/>
        <v>100</v>
      </c>
      <c r="I910" s="245"/>
      <c r="J910" s="252"/>
      <c r="K910" s="249"/>
      <c r="L910" s="245"/>
      <c r="M910" s="253"/>
      <c r="N910" s="253"/>
      <c r="O910" s="248"/>
      <c r="P910" s="270"/>
      <c r="Q910" s="247"/>
      <c r="R910" s="250"/>
      <c r="S910" s="265"/>
    </row>
    <row r="911" spans="1:19" ht="61.5" customHeight="1" x14ac:dyDescent="0.35">
      <c r="A911" s="440"/>
      <c r="B911" s="443"/>
      <c r="C911" s="242" t="s">
        <v>55</v>
      </c>
      <c r="D911" s="238" t="s">
        <v>525</v>
      </c>
      <c r="E911" s="245" t="s">
        <v>27</v>
      </c>
      <c r="F911" s="245">
        <v>90</v>
      </c>
      <c r="G911" s="245">
        <v>90</v>
      </c>
      <c r="H911" s="248">
        <f t="shared" si="118"/>
        <v>100</v>
      </c>
      <c r="I911" s="245"/>
      <c r="J911" s="252"/>
      <c r="K911" s="249"/>
      <c r="L911" s="245"/>
      <c r="M911" s="253"/>
      <c r="N911" s="253"/>
      <c r="O911" s="248"/>
      <c r="P911" s="270"/>
      <c r="Q911" s="247"/>
      <c r="R911" s="250"/>
      <c r="S911" s="265"/>
    </row>
    <row r="912" spans="1:19" ht="128.25" customHeight="1" x14ac:dyDescent="0.35">
      <c r="A912" s="440"/>
      <c r="B912" s="443"/>
      <c r="C912" s="242" t="s">
        <v>146</v>
      </c>
      <c r="D912" s="238" t="s">
        <v>139</v>
      </c>
      <c r="E912" s="245" t="s">
        <v>27</v>
      </c>
      <c r="F912" s="245">
        <v>100</v>
      </c>
      <c r="G912" s="245">
        <v>100</v>
      </c>
      <c r="H912" s="248">
        <f t="shared" si="118"/>
        <v>100</v>
      </c>
      <c r="I912" s="245"/>
      <c r="J912" s="252"/>
      <c r="K912" s="249"/>
      <c r="L912" s="245"/>
      <c r="M912" s="253"/>
      <c r="N912" s="253"/>
      <c r="O912" s="248"/>
      <c r="P912" s="270"/>
      <c r="Q912" s="247"/>
      <c r="R912" s="250"/>
      <c r="S912" s="265"/>
    </row>
    <row r="913" spans="1:20" x14ac:dyDescent="0.35">
      <c r="A913" s="440"/>
      <c r="B913" s="443"/>
      <c r="C913" s="237" t="s">
        <v>44</v>
      </c>
      <c r="D913" s="240" t="s">
        <v>94</v>
      </c>
      <c r="E913" s="245"/>
      <c r="F913" s="245"/>
      <c r="G913" s="245"/>
      <c r="H913" s="243">
        <f>(H914+H915)/2</f>
        <v>100</v>
      </c>
      <c r="I913" s="243">
        <f>H913</f>
        <v>100</v>
      </c>
      <c r="J913" s="237" t="s">
        <v>44</v>
      </c>
      <c r="K913" s="240" t="s">
        <v>94</v>
      </c>
      <c r="L913" s="245"/>
      <c r="M913" s="253"/>
      <c r="N913" s="253"/>
      <c r="O913" s="243">
        <f>O914</f>
        <v>100</v>
      </c>
      <c r="P913" s="270">
        <f>O913</f>
        <v>100</v>
      </c>
      <c r="Q913" s="247">
        <f>(I913+P913)/2</f>
        <v>100</v>
      </c>
      <c r="R913" s="245"/>
      <c r="S913" s="265"/>
    </row>
    <row r="914" spans="1:20" ht="45.75" customHeight="1" x14ac:dyDescent="0.35">
      <c r="A914" s="440"/>
      <c r="B914" s="443"/>
      <c r="C914" s="242" t="s">
        <v>45</v>
      </c>
      <c r="D914" s="238" t="s">
        <v>147</v>
      </c>
      <c r="E914" s="245" t="s">
        <v>27</v>
      </c>
      <c r="F914" s="245">
        <v>100</v>
      </c>
      <c r="G914" s="245">
        <v>100</v>
      </c>
      <c r="H914" s="248">
        <f t="shared" si="118"/>
        <v>100</v>
      </c>
      <c r="I914" s="245"/>
      <c r="J914" s="252" t="s">
        <v>45</v>
      </c>
      <c r="K914" s="249" t="s">
        <v>424</v>
      </c>
      <c r="L914" s="245" t="s">
        <v>40</v>
      </c>
      <c r="M914" s="245">
        <v>163</v>
      </c>
      <c r="N914" s="245">
        <v>163</v>
      </c>
      <c r="O914" s="248">
        <f t="shared" ref="O914" si="122">(N914/M914)*100</f>
        <v>100</v>
      </c>
      <c r="P914" s="270"/>
      <c r="Q914" s="247"/>
      <c r="R914" s="250"/>
      <c r="S914" s="265"/>
    </row>
    <row r="915" spans="1:20" ht="81.75" customHeight="1" x14ac:dyDescent="0.35">
      <c r="A915" s="440"/>
      <c r="B915" s="443"/>
      <c r="C915" s="242" t="s">
        <v>148</v>
      </c>
      <c r="D915" s="238" t="s">
        <v>149</v>
      </c>
      <c r="E915" s="245" t="s">
        <v>27</v>
      </c>
      <c r="F915" s="245">
        <v>90</v>
      </c>
      <c r="G915" s="245">
        <v>90</v>
      </c>
      <c r="H915" s="248">
        <f t="shared" si="118"/>
        <v>100</v>
      </c>
      <c r="I915" s="245"/>
      <c r="J915" s="252"/>
      <c r="K915" s="249"/>
      <c r="L915" s="245"/>
      <c r="M915" s="253"/>
      <c r="N915" s="253"/>
      <c r="O915" s="248"/>
      <c r="P915" s="270"/>
      <c r="Q915" s="247"/>
      <c r="R915" s="250"/>
      <c r="S915" s="265"/>
    </row>
    <row r="916" spans="1:20" ht="83.25" customHeight="1" x14ac:dyDescent="0.35">
      <c r="A916" s="440"/>
      <c r="B916" s="443"/>
      <c r="C916" s="237" t="s">
        <v>175</v>
      </c>
      <c r="D916" s="240" t="s">
        <v>233</v>
      </c>
      <c r="E916" s="245"/>
      <c r="F916" s="245"/>
      <c r="G916" s="245"/>
      <c r="H916" s="243">
        <f>H917</f>
        <v>100</v>
      </c>
      <c r="I916" s="243">
        <f>H916</f>
        <v>100</v>
      </c>
      <c r="J916" s="237" t="s">
        <v>175</v>
      </c>
      <c r="K916" s="240" t="str">
        <f>D916</f>
        <v>Реализация дополнительных общеразвивающих программ</v>
      </c>
      <c r="L916" s="245"/>
      <c r="M916" s="253"/>
      <c r="N916" s="253"/>
      <c r="O916" s="243">
        <f>O917</f>
        <v>92.235419808949231</v>
      </c>
      <c r="P916" s="270">
        <f>O916</f>
        <v>92.235419808949231</v>
      </c>
      <c r="Q916" s="247">
        <f>(I916+P916)/2</f>
        <v>96.117709904474623</v>
      </c>
      <c r="R916" s="242"/>
      <c r="S916" s="265"/>
    </row>
    <row r="917" spans="1:20" ht="83.25" customHeight="1" x14ac:dyDescent="0.35">
      <c r="A917" s="440"/>
      <c r="B917" s="443"/>
      <c r="C917" s="242" t="s">
        <v>176</v>
      </c>
      <c r="D917" s="238" t="s">
        <v>149</v>
      </c>
      <c r="E917" s="245" t="s">
        <v>27</v>
      </c>
      <c r="F917" s="245">
        <v>90</v>
      </c>
      <c r="G917" s="245">
        <v>90</v>
      </c>
      <c r="H917" s="248">
        <f t="shared" ref="H917" si="123">(G917/F917)*100</f>
        <v>100</v>
      </c>
      <c r="I917" s="245"/>
      <c r="J917" s="242" t="s">
        <v>176</v>
      </c>
      <c r="K917" s="249" t="s">
        <v>224</v>
      </c>
      <c r="L917" s="245" t="s">
        <v>427</v>
      </c>
      <c r="M917" s="245">
        <v>95472</v>
      </c>
      <c r="N917" s="245">
        <v>88059</v>
      </c>
      <c r="O917" s="248">
        <f t="shared" ref="O917" si="124">(N917/M917)*100</f>
        <v>92.235419808949231</v>
      </c>
      <c r="P917" s="270"/>
      <c r="Q917" s="247"/>
      <c r="R917" s="250"/>
      <c r="S917" s="265"/>
    </row>
    <row r="918" spans="1:20" s="264" customFormat="1" ht="48" customHeight="1" x14ac:dyDescent="0.35">
      <c r="A918" s="441"/>
      <c r="B918" s="444"/>
      <c r="C918" s="257"/>
      <c r="D918" s="258" t="s">
        <v>6</v>
      </c>
      <c r="E918" s="257"/>
      <c r="F918" s="259"/>
      <c r="G918" s="259"/>
      <c r="H918" s="260">
        <f>(H916+H913+H907+H901+H895)/5</f>
        <v>100</v>
      </c>
      <c r="I918" s="260">
        <f>H918</f>
        <v>100</v>
      </c>
      <c r="J918" s="261"/>
      <c r="K918" s="258" t="s">
        <v>6</v>
      </c>
      <c r="L918" s="259"/>
      <c r="M918" s="262"/>
      <c r="N918" s="262"/>
      <c r="O918" s="260">
        <f>(O916+O913+O907+O901+O895)/5</f>
        <v>98.366438800499537</v>
      </c>
      <c r="P918" s="260">
        <f>O918</f>
        <v>98.366438800499537</v>
      </c>
      <c r="Q918" s="260">
        <f>(I918+P918)/2</f>
        <v>99.183219400249769</v>
      </c>
      <c r="R918" s="257" t="s">
        <v>490</v>
      </c>
      <c r="S918" s="265"/>
      <c r="T918" s="263"/>
    </row>
    <row r="919" spans="1:20" ht="61.5" customHeight="1" x14ac:dyDescent="0.35">
      <c r="A919" s="439">
        <v>61</v>
      </c>
      <c r="B919" s="442" t="s">
        <v>184</v>
      </c>
      <c r="C919" s="237" t="s">
        <v>12</v>
      </c>
      <c r="D919" s="240" t="s">
        <v>135</v>
      </c>
      <c r="E919" s="244"/>
      <c r="F919" s="244"/>
      <c r="G919" s="244"/>
      <c r="H919" s="243">
        <f>(H920+H921+H922+H923+H924)/5</f>
        <v>100</v>
      </c>
      <c r="I919" s="243">
        <f>H919</f>
        <v>100</v>
      </c>
      <c r="J919" s="244" t="s">
        <v>12</v>
      </c>
      <c r="K919" s="240" t="s">
        <v>135</v>
      </c>
      <c r="L919" s="245"/>
      <c r="M919" s="245"/>
      <c r="N919" s="245"/>
      <c r="O919" s="243">
        <f>O920</f>
        <v>98.113207547169807</v>
      </c>
      <c r="P919" s="270">
        <f>O919</f>
        <v>98.113207547169807</v>
      </c>
      <c r="Q919" s="247">
        <f>(I919+P919)/2</f>
        <v>99.056603773584897</v>
      </c>
      <c r="R919" s="245"/>
      <c r="S919" s="265"/>
    </row>
    <row r="920" spans="1:20" ht="79.5" customHeight="1" x14ac:dyDescent="0.35">
      <c r="A920" s="440"/>
      <c r="B920" s="443"/>
      <c r="C920" s="242" t="s">
        <v>7</v>
      </c>
      <c r="D920" s="238" t="s">
        <v>136</v>
      </c>
      <c r="E920" s="245" t="s">
        <v>27</v>
      </c>
      <c r="F920" s="245">
        <v>100</v>
      </c>
      <c r="G920" s="245">
        <v>100</v>
      </c>
      <c r="H920" s="248">
        <f t="shared" ref="H920:H939" si="125">(G920/F920)*100</f>
        <v>100</v>
      </c>
      <c r="I920" s="245"/>
      <c r="J920" s="245" t="s">
        <v>7</v>
      </c>
      <c r="K920" s="249" t="s">
        <v>93</v>
      </c>
      <c r="L920" s="245" t="s">
        <v>40</v>
      </c>
      <c r="M920" s="245">
        <v>265</v>
      </c>
      <c r="N920" s="245">
        <v>260</v>
      </c>
      <c r="O920" s="248">
        <f t="shared" ref="O920" si="126">(N920/M920)*100</f>
        <v>98.113207547169807</v>
      </c>
      <c r="P920" s="270"/>
      <c r="Q920" s="247"/>
      <c r="R920" s="250"/>
      <c r="S920" s="265"/>
    </row>
    <row r="921" spans="1:20" x14ac:dyDescent="0.35">
      <c r="A921" s="440"/>
      <c r="B921" s="443"/>
      <c r="C921" s="242" t="s">
        <v>8</v>
      </c>
      <c r="D921" s="238" t="s">
        <v>137</v>
      </c>
      <c r="E921" s="245" t="s">
        <v>27</v>
      </c>
      <c r="F921" s="245">
        <v>100</v>
      </c>
      <c r="G921" s="245">
        <v>100</v>
      </c>
      <c r="H921" s="248">
        <f t="shared" si="125"/>
        <v>100</v>
      </c>
      <c r="I921" s="245"/>
      <c r="J921" s="245"/>
      <c r="K921" s="271"/>
      <c r="L921" s="245"/>
      <c r="M921" s="251"/>
      <c r="N921" s="251"/>
      <c r="O921" s="248"/>
      <c r="P921" s="270"/>
      <c r="Q921" s="247"/>
      <c r="R921" s="250"/>
      <c r="S921" s="265"/>
    </row>
    <row r="922" spans="1:20" ht="57.75" customHeight="1" x14ac:dyDescent="0.35">
      <c r="A922" s="440"/>
      <c r="B922" s="443"/>
      <c r="C922" s="242" t="s">
        <v>9</v>
      </c>
      <c r="D922" s="238" t="s">
        <v>138</v>
      </c>
      <c r="E922" s="245" t="s">
        <v>524</v>
      </c>
      <c r="F922" s="245">
        <v>100</v>
      </c>
      <c r="G922" s="245">
        <v>100</v>
      </c>
      <c r="H922" s="248">
        <f t="shared" si="125"/>
        <v>100</v>
      </c>
      <c r="I922" s="245"/>
      <c r="J922" s="252"/>
      <c r="K922" s="249"/>
      <c r="L922" s="245"/>
      <c r="M922" s="253"/>
      <c r="N922" s="253"/>
      <c r="O922" s="248"/>
      <c r="P922" s="270"/>
      <c r="Q922" s="247"/>
      <c r="R922" s="250"/>
      <c r="S922" s="265"/>
    </row>
    <row r="923" spans="1:20" ht="54.75" customHeight="1" x14ac:dyDescent="0.35">
      <c r="A923" s="440"/>
      <c r="B923" s="443"/>
      <c r="C923" s="242" t="s">
        <v>10</v>
      </c>
      <c r="D923" s="238" t="s">
        <v>525</v>
      </c>
      <c r="E923" s="245" t="s">
        <v>27</v>
      </c>
      <c r="F923" s="245">
        <v>90</v>
      </c>
      <c r="G923" s="245">
        <v>100</v>
      </c>
      <c r="H923" s="248">
        <v>100</v>
      </c>
      <c r="I923" s="245"/>
      <c r="J923" s="252"/>
      <c r="K923" s="249"/>
      <c r="L923" s="245"/>
      <c r="M923" s="253"/>
      <c r="N923" s="253"/>
      <c r="O923" s="248"/>
      <c r="P923" s="270"/>
      <c r="Q923" s="247"/>
      <c r="R923" s="250"/>
      <c r="S923" s="265"/>
    </row>
    <row r="924" spans="1:20" ht="123.75" customHeight="1" x14ac:dyDescent="0.35">
      <c r="A924" s="440"/>
      <c r="B924" s="443"/>
      <c r="C924" s="242" t="s">
        <v>37</v>
      </c>
      <c r="D924" s="238" t="s">
        <v>139</v>
      </c>
      <c r="E924" s="245" t="s">
        <v>27</v>
      </c>
      <c r="F924" s="245">
        <v>100</v>
      </c>
      <c r="G924" s="245">
        <v>100</v>
      </c>
      <c r="H924" s="248">
        <f t="shared" si="125"/>
        <v>100</v>
      </c>
      <c r="I924" s="245"/>
      <c r="J924" s="252"/>
      <c r="K924" s="249"/>
      <c r="L924" s="245"/>
      <c r="M924" s="253"/>
      <c r="N924" s="253"/>
      <c r="O924" s="248"/>
      <c r="P924" s="270"/>
      <c r="Q924" s="247"/>
      <c r="R924" s="250"/>
      <c r="S924" s="265"/>
    </row>
    <row r="925" spans="1:20" ht="63.75" customHeight="1" x14ac:dyDescent="0.35">
      <c r="A925" s="440"/>
      <c r="B925" s="443"/>
      <c r="C925" s="237" t="s">
        <v>13</v>
      </c>
      <c r="D925" s="240" t="s">
        <v>140</v>
      </c>
      <c r="E925" s="245"/>
      <c r="F925" s="245"/>
      <c r="G925" s="245"/>
      <c r="H925" s="243">
        <f>(H926+H927+H928+H929+H930)/5</f>
        <v>100</v>
      </c>
      <c r="I925" s="243">
        <f>H925</f>
        <v>100</v>
      </c>
      <c r="J925" s="237" t="s">
        <v>13</v>
      </c>
      <c r="K925" s="240" t="s">
        <v>140</v>
      </c>
      <c r="L925" s="245"/>
      <c r="M925" s="253"/>
      <c r="N925" s="253"/>
      <c r="O925" s="243">
        <f>O926</f>
        <v>97.333333333333343</v>
      </c>
      <c r="P925" s="270">
        <f>O925</f>
        <v>97.333333333333343</v>
      </c>
      <c r="Q925" s="247">
        <f>(I925+P925)/2</f>
        <v>98.666666666666671</v>
      </c>
      <c r="R925" s="245"/>
      <c r="S925" s="265"/>
    </row>
    <row r="926" spans="1:20" ht="75.75" customHeight="1" x14ac:dyDescent="0.35">
      <c r="A926" s="440"/>
      <c r="B926" s="443"/>
      <c r="C926" s="242" t="s">
        <v>14</v>
      </c>
      <c r="D926" s="238" t="s">
        <v>141</v>
      </c>
      <c r="E926" s="245" t="s">
        <v>27</v>
      </c>
      <c r="F926" s="245">
        <v>100</v>
      </c>
      <c r="G926" s="245">
        <v>100</v>
      </c>
      <c r="H926" s="248">
        <f t="shared" si="125"/>
        <v>100</v>
      </c>
      <c r="I926" s="245"/>
      <c r="J926" s="252" t="s">
        <v>14</v>
      </c>
      <c r="K926" s="249" t="s">
        <v>93</v>
      </c>
      <c r="L926" s="245" t="s">
        <v>40</v>
      </c>
      <c r="M926" s="245">
        <v>225</v>
      </c>
      <c r="N926" s="245">
        <v>219</v>
      </c>
      <c r="O926" s="248">
        <f t="shared" ref="O926" si="127">(N926/M926)*100</f>
        <v>97.333333333333343</v>
      </c>
      <c r="P926" s="242"/>
      <c r="Q926" s="247"/>
      <c r="R926" s="250"/>
      <c r="S926" s="265"/>
    </row>
    <row r="927" spans="1:20" x14ac:dyDescent="0.35">
      <c r="A927" s="440"/>
      <c r="B927" s="443"/>
      <c r="C927" s="242" t="s">
        <v>15</v>
      </c>
      <c r="D927" s="238" t="s">
        <v>142</v>
      </c>
      <c r="E927" s="245" t="s">
        <v>27</v>
      </c>
      <c r="F927" s="245">
        <v>100</v>
      </c>
      <c r="G927" s="245">
        <v>100</v>
      </c>
      <c r="H927" s="248">
        <f t="shared" si="125"/>
        <v>100</v>
      </c>
      <c r="I927" s="245"/>
      <c r="J927" s="252"/>
      <c r="K927" s="249"/>
      <c r="L927" s="245"/>
      <c r="M927" s="253"/>
      <c r="N927" s="253"/>
      <c r="O927" s="248"/>
      <c r="P927" s="270"/>
      <c r="Q927" s="247"/>
      <c r="R927" s="250"/>
      <c r="S927" s="265"/>
    </row>
    <row r="928" spans="1:20" ht="47.25" customHeight="1" x14ac:dyDescent="0.35">
      <c r="A928" s="440"/>
      <c r="B928" s="443"/>
      <c r="C928" s="242" t="s">
        <v>41</v>
      </c>
      <c r="D928" s="238" t="s">
        <v>138</v>
      </c>
      <c r="E928" s="245" t="s">
        <v>524</v>
      </c>
      <c r="F928" s="245">
        <v>100</v>
      </c>
      <c r="G928" s="245">
        <v>100</v>
      </c>
      <c r="H928" s="248">
        <f t="shared" si="125"/>
        <v>100</v>
      </c>
      <c r="I928" s="245"/>
      <c r="J928" s="252"/>
      <c r="K928" s="249"/>
      <c r="L928" s="245"/>
      <c r="M928" s="253"/>
      <c r="N928" s="253"/>
      <c r="O928" s="248"/>
      <c r="P928" s="270"/>
      <c r="Q928" s="247"/>
      <c r="R928" s="250"/>
      <c r="S928" s="265"/>
    </row>
    <row r="929" spans="1:20" ht="65.25" customHeight="1" x14ac:dyDescent="0.35">
      <c r="A929" s="440"/>
      <c r="B929" s="443"/>
      <c r="C929" s="242" t="s">
        <v>47</v>
      </c>
      <c r="D929" s="238" t="s">
        <v>525</v>
      </c>
      <c r="E929" s="245" t="s">
        <v>27</v>
      </c>
      <c r="F929" s="245">
        <v>90</v>
      </c>
      <c r="G929" s="245">
        <v>100</v>
      </c>
      <c r="H929" s="248">
        <v>100</v>
      </c>
      <c r="I929" s="245"/>
      <c r="J929" s="252"/>
      <c r="K929" s="249"/>
      <c r="L929" s="245"/>
      <c r="M929" s="253"/>
      <c r="N929" s="253"/>
      <c r="O929" s="248"/>
      <c r="P929" s="270"/>
      <c r="Q929" s="247"/>
      <c r="R929" s="250"/>
      <c r="S929" s="265"/>
    </row>
    <row r="930" spans="1:20" ht="126.75" customHeight="1" x14ac:dyDescent="0.35">
      <c r="A930" s="440"/>
      <c r="B930" s="443"/>
      <c r="C930" s="242" t="s">
        <v>69</v>
      </c>
      <c r="D930" s="238" t="s">
        <v>139</v>
      </c>
      <c r="E930" s="245" t="s">
        <v>27</v>
      </c>
      <c r="F930" s="245">
        <v>100</v>
      </c>
      <c r="G930" s="245">
        <v>100</v>
      </c>
      <c r="H930" s="248">
        <f t="shared" si="125"/>
        <v>100</v>
      </c>
      <c r="I930" s="245"/>
      <c r="J930" s="252"/>
      <c r="K930" s="249"/>
      <c r="L930" s="245"/>
      <c r="M930" s="253"/>
      <c r="N930" s="253"/>
      <c r="O930" s="248"/>
      <c r="P930" s="270"/>
      <c r="Q930" s="247"/>
      <c r="R930" s="250"/>
      <c r="S930" s="265"/>
    </row>
    <row r="931" spans="1:20" ht="67.5" x14ac:dyDescent="0.35">
      <c r="A931" s="440"/>
      <c r="B931" s="443"/>
      <c r="C931" s="237" t="s">
        <v>30</v>
      </c>
      <c r="D931" s="240" t="s">
        <v>143</v>
      </c>
      <c r="E931" s="245"/>
      <c r="F931" s="245"/>
      <c r="G931" s="245"/>
      <c r="H931" s="243">
        <f>(H932+H933+H934+H935+H936)/5</f>
        <v>100</v>
      </c>
      <c r="I931" s="243">
        <f>H931</f>
        <v>100</v>
      </c>
      <c r="J931" s="237" t="s">
        <v>30</v>
      </c>
      <c r="K931" s="240" t="str">
        <f>D931</f>
        <v>Реализация основных общеобразовательных программ среднего общего образования</v>
      </c>
      <c r="L931" s="245"/>
      <c r="M931" s="253"/>
      <c r="N931" s="253"/>
      <c r="O931" s="243">
        <f>O932</f>
        <v>100</v>
      </c>
      <c r="P931" s="270">
        <f>O931</f>
        <v>100</v>
      </c>
      <c r="Q931" s="247">
        <f>(I931+P931)/2</f>
        <v>100</v>
      </c>
      <c r="R931" s="242"/>
      <c r="S931" s="265"/>
    </row>
    <row r="932" spans="1:20" ht="76.5" customHeight="1" x14ac:dyDescent="0.35">
      <c r="A932" s="440"/>
      <c r="B932" s="443"/>
      <c r="C932" s="242" t="s">
        <v>31</v>
      </c>
      <c r="D932" s="238" t="s">
        <v>144</v>
      </c>
      <c r="E932" s="245" t="s">
        <v>27</v>
      </c>
      <c r="F932" s="245">
        <v>100</v>
      </c>
      <c r="G932" s="245">
        <v>100</v>
      </c>
      <c r="H932" s="248">
        <f t="shared" si="125"/>
        <v>100</v>
      </c>
      <c r="I932" s="245"/>
      <c r="J932" s="252" t="s">
        <v>31</v>
      </c>
      <c r="K932" s="249" t="s">
        <v>93</v>
      </c>
      <c r="L932" s="245" t="s">
        <v>40</v>
      </c>
      <c r="M932" s="245">
        <v>46</v>
      </c>
      <c r="N932" s="245">
        <v>46</v>
      </c>
      <c r="O932" s="248">
        <f t="shared" ref="O932" si="128">(N932/M932)*100</f>
        <v>100</v>
      </c>
      <c r="P932" s="242"/>
      <c r="Q932" s="247"/>
      <c r="R932" s="250"/>
      <c r="S932" s="265"/>
    </row>
    <row r="933" spans="1:20" ht="33.75" customHeight="1" x14ac:dyDescent="0.35">
      <c r="A933" s="440"/>
      <c r="B933" s="443"/>
      <c r="C933" s="242" t="s">
        <v>32</v>
      </c>
      <c r="D933" s="238" t="s">
        <v>145</v>
      </c>
      <c r="E933" s="245" t="s">
        <v>27</v>
      </c>
      <c r="F933" s="245">
        <v>100</v>
      </c>
      <c r="G933" s="245">
        <v>100</v>
      </c>
      <c r="H933" s="248">
        <f t="shared" si="125"/>
        <v>100</v>
      </c>
      <c r="I933" s="245"/>
      <c r="J933" s="252"/>
      <c r="K933" s="249"/>
      <c r="L933" s="245"/>
      <c r="M933" s="253"/>
      <c r="N933" s="253"/>
      <c r="O933" s="248"/>
      <c r="P933" s="270"/>
      <c r="Q933" s="247"/>
      <c r="R933" s="250"/>
      <c r="S933" s="265"/>
    </row>
    <row r="934" spans="1:20" ht="56.25" customHeight="1" x14ac:dyDescent="0.35">
      <c r="A934" s="440"/>
      <c r="B934" s="443"/>
      <c r="C934" s="242" t="s">
        <v>54</v>
      </c>
      <c r="D934" s="238" t="s">
        <v>138</v>
      </c>
      <c r="E934" s="245" t="s">
        <v>524</v>
      </c>
      <c r="F934" s="245">
        <v>100</v>
      </c>
      <c r="G934" s="245">
        <v>100</v>
      </c>
      <c r="H934" s="248">
        <f t="shared" si="125"/>
        <v>100</v>
      </c>
      <c r="I934" s="245"/>
      <c r="J934" s="252"/>
      <c r="K934" s="249"/>
      <c r="L934" s="245"/>
      <c r="M934" s="253"/>
      <c r="N934" s="253"/>
      <c r="O934" s="248"/>
      <c r="P934" s="270"/>
      <c r="Q934" s="247"/>
      <c r="R934" s="250"/>
      <c r="S934" s="265"/>
    </row>
    <row r="935" spans="1:20" ht="63.75" customHeight="1" x14ac:dyDescent="0.35">
      <c r="A935" s="440"/>
      <c r="B935" s="443"/>
      <c r="C935" s="242" t="s">
        <v>55</v>
      </c>
      <c r="D935" s="238" t="s">
        <v>525</v>
      </c>
      <c r="E935" s="245" t="s">
        <v>27</v>
      </c>
      <c r="F935" s="245">
        <v>90</v>
      </c>
      <c r="G935" s="245">
        <v>100</v>
      </c>
      <c r="H935" s="248">
        <v>100</v>
      </c>
      <c r="I935" s="245"/>
      <c r="J935" s="252"/>
      <c r="K935" s="249"/>
      <c r="L935" s="245"/>
      <c r="M935" s="253"/>
      <c r="N935" s="253"/>
      <c r="O935" s="248"/>
      <c r="P935" s="270"/>
      <c r="Q935" s="247"/>
      <c r="R935" s="250"/>
      <c r="S935" s="265"/>
    </row>
    <row r="936" spans="1:20" ht="128.25" customHeight="1" x14ac:dyDescent="0.35">
      <c r="A936" s="440"/>
      <c r="B936" s="443"/>
      <c r="C936" s="242" t="s">
        <v>146</v>
      </c>
      <c r="D936" s="238" t="s">
        <v>139</v>
      </c>
      <c r="E936" s="245" t="s">
        <v>27</v>
      </c>
      <c r="F936" s="245">
        <v>100</v>
      </c>
      <c r="G936" s="245">
        <v>100</v>
      </c>
      <c r="H936" s="248">
        <f t="shared" si="125"/>
        <v>100</v>
      </c>
      <c r="I936" s="245"/>
      <c r="J936" s="252"/>
      <c r="K936" s="249"/>
      <c r="L936" s="245"/>
      <c r="M936" s="253"/>
      <c r="N936" s="253"/>
      <c r="O936" s="248"/>
      <c r="P936" s="270"/>
      <c r="Q936" s="247"/>
      <c r="R936" s="250"/>
      <c r="S936" s="265"/>
    </row>
    <row r="937" spans="1:20" x14ac:dyDescent="0.35">
      <c r="A937" s="440"/>
      <c r="B937" s="443"/>
      <c r="C937" s="237" t="s">
        <v>44</v>
      </c>
      <c r="D937" s="240" t="s">
        <v>94</v>
      </c>
      <c r="E937" s="245"/>
      <c r="F937" s="245"/>
      <c r="G937" s="245"/>
      <c r="H937" s="243">
        <f>(H938+H939)/2</f>
        <v>100</v>
      </c>
      <c r="I937" s="243">
        <f>H937</f>
        <v>100</v>
      </c>
      <c r="J937" s="237" t="s">
        <v>44</v>
      </c>
      <c r="K937" s="240" t="s">
        <v>94</v>
      </c>
      <c r="L937" s="245"/>
      <c r="M937" s="253"/>
      <c r="N937" s="253"/>
      <c r="O937" s="243">
        <f>O938</f>
        <v>100</v>
      </c>
      <c r="P937" s="270">
        <f>O937</f>
        <v>100</v>
      </c>
      <c r="Q937" s="247">
        <f>(I937+P937)/2</f>
        <v>100</v>
      </c>
      <c r="R937" s="245"/>
      <c r="S937" s="266"/>
    </row>
    <row r="938" spans="1:20" ht="41.25" customHeight="1" x14ac:dyDescent="0.35">
      <c r="A938" s="440"/>
      <c r="B938" s="443"/>
      <c r="C938" s="242" t="s">
        <v>45</v>
      </c>
      <c r="D938" s="238" t="s">
        <v>147</v>
      </c>
      <c r="E938" s="245" t="s">
        <v>27</v>
      </c>
      <c r="F938" s="245">
        <v>100</v>
      </c>
      <c r="G938" s="245">
        <v>100</v>
      </c>
      <c r="H938" s="248">
        <f t="shared" si="125"/>
        <v>100</v>
      </c>
      <c r="I938" s="245"/>
      <c r="J938" s="252" t="s">
        <v>45</v>
      </c>
      <c r="K938" s="249" t="s">
        <v>93</v>
      </c>
      <c r="L938" s="245" t="s">
        <v>40</v>
      </c>
      <c r="M938" s="245">
        <v>65</v>
      </c>
      <c r="N938" s="245">
        <v>65</v>
      </c>
      <c r="O938" s="248">
        <f t="shared" ref="O938" si="129">(N938/M938)*100</f>
        <v>100</v>
      </c>
      <c r="P938" s="270"/>
      <c r="Q938" s="247"/>
      <c r="R938" s="250"/>
      <c r="S938" s="265"/>
    </row>
    <row r="939" spans="1:20" ht="84" customHeight="1" x14ac:dyDescent="0.35">
      <c r="A939" s="440"/>
      <c r="B939" s="443"/>
      <c r="C939" s="242" t="s">
        <v>148</v>
      </c>
      <c r="D939" s="238" t="s">
        <v>149</v>
      </c>
      <c r="E939" s="245" t="s">
        <v>27</v>
      </c>
      <c r="F939" s="245">
        <v>90</v>
      </c>
      <c r="G939" s="245">
        <v>90</v>
      </c>
      <c r="H939" s="248">
        <f t="shared" si="125"/>
        <v>100</v>
      </c>
      <c r="I939" s="245"/>
      <c r="J939" s="252"/>
      <c r="K939" s="249"/>
      <c r="L939" s="245"/>
      <c r="M939" s="253"/>
      <c r="N939" s="253"/>
      <c r="O939" s="248"/>
      <c r="P939" s="270"/>
      <c r="Q939" s="247"/>
      <c r="R939" s="250"/>
      <c r="S939" s="265"/>
    </row>
    <row r="940" spans="1:20" ht="51" customHeight="1" x14ac:dyDescent="0.35">
      <c r="A940" s="440"/>
      <c r="B940" s="443"/>
      <c r="C940" s="237" t="s">
        <v>175</v>
      </c>
      <c r="D940" s="240" t="s">
        <v>233</v>
      </c>
      <c r="E940" s="245"/>
      <c r="F940" s="245"/>
      <c r="G940" s="245"/>
      <c r="H940" s="243">
        <f>H941</f>
        <v>100</v>
      </c>
      <c r="I940" s="243">
        <f>H940</f>
        <v>100</v>
      </c>
      <c r="J940" s="237" t="s">
        <v>175</v>
      </c>
      <c r="K940" s="240" t="str">
        <f>D940</f>
        <v>Реализация дополнительных общеразвивающих программ</v>
      </c>
      <c r="L940" s="245"/>
      <c r="M940" s="253"/>
      <c r="N940" s="253"/>
      <c r="O940" s="243">
        <f>O941</f>
        <v>100</v>
      </c>
      <c r="P940" s="270">
        <f>O940</f>
        <v>100</v>
      </c>
      <c r="Q940" s="247">
        <f>(I940+P940)/2</f>
        <v>100</v>
      </c>
      <c r="R940" s="242"/>
      <c r="S940" s="265"/>
    </row>
    <row r="941" spans="1:20" ht="76.5" customHeight="1" x14ac:dyDescent="0.35">
      <c r="A941" s="440"/>
      <c r="B941" s="443"/>
      <c r="C941" s="242" t="s">
        <v>176</v>
      </c>
      <c r="D941" s="238" t="s">
        <v>149</v>
      </c>
      <c r="E941" s="245" t="s">
        <v>27</v>
      </c>
      <c r="F941" s="245">
        <v>90</v>
      </c>
      <c r="G941" s="245">
        <v>90</v>
      </c>
      <c r="H941" s="248">
        <f t="shared" ref="H941" si="130">(G941/F941)*100</f>
        <v>100</v>
      </c>
      <c r="I941" s="245"/>
      <c r="J941" s="242" t="s">
        <v>176</v>
      </c>
      <c r="K941" s="249" t="s">
        <v>224</v>
      </c>
      <c r="L941" s="245" t="s">
        <v>427</v>
      </c>
      <c r="M941" s="245">
        <v>44064</v>
      </c>
      <c r="N941" s="245">
        <v>44064</v>
      </c>
      <c r="O941" s="248">
        <f t="shared" ref="O941" si="131">(N941/M941)*100</f>
        <v>100</v>
      </c>
      <c r="P941" s="270"/>
      <c r="Q941" s="247"/>
      <c r="R941" s="250"/>
      <c r="S941" s="265"/>
    </row>
    <row r="942" spans="1:20" s="264" customFormat="1" ht="39.75" customHeight="1" x14ac:dyDescent="0.35">
      <c r="A942" s="441"/>
      <c r="B942" s="444"/>
      <c r="C942" s="257"/>
      <c r="D942" s="258" t="s">
        <v>6</v>
      </c>
      <c r="E942" s="257"/>
      <c r="F942" s="259"/>
      <c r="G942" s="259"/>
      <c r="H942" s="260">
        <f>(H940+H937+H931+H925+H919)/5</f>
        <v>100</v>
      </c>
      <c r="I942" s="260">
        <f>H942</f>
        <v>100</v>
      </c>
      <c r="J942" s="261"/>
      <c r="K942" s="258" t="s">
        <v>6</v>
      </c>
      <c r="L942" s="259"/>
      <c r="M942" s="262"/>
      <c r="N942" s="262"/>
      <c r="O942" s="260">
        <f>(O940+O937+O931+O925+O919)/5</f>
        <v>99.08930817610063</v>
      </c>
      <c r="P942" s="260">
        <f>O942</f>
        <v>99.08930817610063</v>
      </c>
      <c r="Q942" s="260">
        <f>(I942+P942)/2</f>
        <v>99.544654088050322</v>
      </c>
      <c r="R942" s="257" t="s">
        <v>490</v>
      </c>
      <c r="S942" s="265"/>
      <c r="T942" s="263"/>
    </row>
    <row r="943" spans="1:20" ht="84" customHeight="1" x14ac:dyDescent="0.35">
      <c r="A943" s="439">
        <v>62</v>
      </c>
      <c r="B943" s="442" t="s">
        <v>185</v>
      </c>
      <c r="C943" s="237" t="s">
        <v>12</v>
      </c>
      <c r="D943" s="240" t="s">
        <v>135</v>
      </c>
      <c r="E943" s="244"/>
      <c r="F943" s="244"/>
      <c r="G943" s="244"/>
      <c r="H943" s="243">
        <f>(H944+H945+H946+H947+H948)/5</f>
        <v>100</v>
      </c>
      <c r="I943" s="243">
        <f>H943</f>
        <v>100</v>
      </c>
      <c r="J943" s="244" t="s">
        <v>12</v>
      </c>
      <c r="K943" s="240" t="s">
        <v>135</v>
      </c>
      <c r="L943" s="245"/>
      <c r="M943" s="245"/>
      <c r="N943" s="245"/>
      <c r="O943" s="243">
        <f>O944</f>
        <v>100</v>
      </c>
      <c r="P943" s="270">
        <f>O943</f>
        <v>100</v>
      </c>
      <c r="Q943" s="247">
        <f>(I943+P943)/2</f>
        <v>100</v>
      </c>
      <c r="R943" s="242"/>
      <c r="S943" s="265"/>
    </row>
    <row r="944" spans="1:20" ht="82.5" customHeight="1" x14ac:dyDescent="0.35">
      <c r="A944" s="440"/>
      <c r="B944" s="443"/>
      <c r="C944" s="242" t="s">
        <v>7</v>
      </c>
      <c r="D944" s="238" t="s">
        <v>136</v>
      </c>
      <c r="E944" s="245" t="s">
        <v>27</v>
      </c>
      <c r="F944" s="245">
        <v>100</v>
      </c>
      <c r="G944" s="245">
        <v>100</v>
      </c>
      <c r="H944" s="248">
        <f t="shared" ref="H944:H963" si="132">(G944/F944)*100</f>
        <v>100</v>
      </c>
      <c r="I944" s="245"/>
      <c r="J944" s="245" t="s">
        <v>7</v>
      </c>
      <c r="K944" s="249" t="s">
        <v>93</v>
      </c>
      <c r="L944" s="245" t="s">
        <v>40</v>
      </c>
      <c r="M944" s="245">
        <v>301</v>
      </c>
      <c r="N944" s="245">
        <v>301</v>
      </c>
      <c r="O944" s="248">
        <f t="shared" ref="O944" si="133">(N944/M944)*100</f>
        <v>100</v>
      </c>
      <c r="P944" s="270"/>
      <c r="Q944" s="247"/>
      <c r="R944" s="250"/>
      <c r="S944" s="265"/>
    </row>
    <row r="945" spans="1:19" x14ac:dyDescent="0.35">
      <c r="A945" s="440"/>
      <c r="B945" s="443"/>
      <c r="C945" s="242" t="s">
        <v>8</v>
      </c>
      <c r="D945" s="238" t="s">
        <v>137</v>
      </c>
      <c r="E945" s="245" t="s">
        <v>27</v>
      </c>
      <c r="F945" s="245">
        <v>100</v>
      </c>
      <c r="G945" s="245">
        <v>100</v>
      </c>
      <c r="H945" s="248">
        <f t="shared" si="132"/>
        <v>100</v>
      </c>
      <c r="I945" s="245"/>
      <c r="J945" s="245"/>
      <c r="K945" s="271"/>
      <c r="L945" s="245"/>
      <c r="M945" s="251"/>
      <c r="N945" s="251"/>
      <c r="O945" s="248"/>
      <c r="P945" s="270"/>
      <c r="Q945" s="247"/>
      <c r="R945" s="250"/>
      <c r="S945" s="265"/>
    </row>
    <row r="946" spans="1:19" ht="45" customHeight="1" x14ac:dyDescent="0.35">
      <c r="A946" s="440"/>
      <c r="B946" s="443"/>
      <c r="C946" s="242" t="s">
        <v>9</v>
      </c>
      <c r="D946" s="238" t="s">
        <v>138</v>
      </c>
      <c r="E946" s="245" t="s">
        <v>524</v>
      </c>
      <c r="F946" s="245">
        <v>100</v>
      </c>
      <c r="G946" s="245">
        <v>100</v>
      </c>
      <c r="H946" s="248">
        <f t="shared" si="132"/>
        <v>100</v>
      </c>
      <c r="I946" s="245"/>
      <c r="J946" s="252"/>
      <c r="K946" s="249"/>
      <c r="L946" s="245"/>
      <c r="M946" s="253"/>
      <c r="N946" s="253"/>
      <c r="O946" s="248"/>
      <c r="P946" s="270"/>
      <c r="Q946" s="247"/>
      <c r="R946" s="250"/>
      <c r="S946" s="265"/>
    </row>
    <row r="947" spans="1:19" ht="61.5" customHeight="1" x14ac:dyDescent="0.35">
      <c r="A947" s="440"/>
      <c r="B947" s="443"/>
      <c r="C947" s="242" t="s">
        <v>10</v>
      </c>
      <c r="D947" s="238" t="s">
        <v>525</v>
      </c>
      <c r="E947" s="245" t="s">
        <v>27</v>
      </c>
      <c r="F947" s="245">
        <v>90</v>
      </c>
      <c r="G947" s="245">
        <v>100</v>
      </c>
      <c r="H947" s="248">
        <v>100</v>
      </c>
      <c r="I947" s="245"/>
      <c r="J947" s="252"/>
      <c r="K947" s="249"/>
      <c r="L947" s="245"/>
      <c r="M947" s="253"/>
      <c r="N947" s="253"/>
      <c r="O947" s="248"/>
      <c r="P947" s="270"/>
      <c r="Q947" s="247"/>
      <c r="R947" s="250"/>
      <c r="S947" s="265"/>
    </row>
    <row r="948" spans="1:19" ht="111.75" customHeight="1" x14ac:dyDescent="0.35">
      <c r="A948" s="440"/>
      <c r="B948" s="443"/>
      <c r="C948" s="242" t="s">
        <v>37</v>
      </c>
      <c r="D948" s="238" t="s">
        <v>139</v>
      </c>
      <c r="E948" s="245" t="s">
        <v>27</v>
      </c>
      <c r="F948" s="245">
        <v>100</v>
      </c>
      <c r="G948" s="245">
        <v>100</v>
      </c>
      <c r="H948" s="248">
        <f t="shared" si="132"/>
        <v>100</v>
      </c>
      <c r="I948" s="245"/>
      <c r="J948" s="252"/>
      <c r="K948" s="249"/>
      <c r="L948" s="245"/>
      <c r="M948" s="253"/>
      <c r="N948" s="253"/>
      <c r="O948" s="248"/>
      <c r="P948" s="270"/>
      <c r="Q948" s="247"/>
      <c r="R948" s="250"/>
      <c r="S948" s="265"/>
    </row>
    <row r="949" spans="1:19" ht="68.25" customHeight="1" x14ac:dyDescent="0.35">
      <c r="A949" s="440"/>
      <c r="B949" s="443"/>
      <c r="C949" s="237" t="s">
        <v>13</v>
      </c>
      <c r="D949" s="240" t="s">
        <v>140</v>
      </c>
      <c r="E949" s="245"/>
      <c r="F949" s="245"/>
      <c r="G949" s="245"/>
      <c r="H949" s="243">
        <f>(H950+H951+H952+H953+H954)/5</f>
        <v>100</v>
      </c>
      <c r="I949" s="243">
        <f>H949</f>
        <v>100</v>
      </c>
      <c r="J949" s="237" t="s">
        <v>13</v>
      </c>
      <c r="K949" s="240" t="s">
        <v>140</v>
      </c>
      <c r="L949" s="245"/>
      <c r="M949" s="253"/>
      <c r="N949" s="253"/>
      <c r="O949" s="243">
        <f>O950</f>
        <v>100</v>
      </c>
      <c r="P949" s="270">
        <f>O949</f>
        <v>100</v>
      </c>
      <c r="Q949" s="247">
        <f t="shared" ref="Q949" si="134">(I949+P949)/2</f>
        <v>100</v>
      </c>
      <c r="R949" s="242"/>
      <c r="S949" s="265"/>
    </row>
    <row r="950" spans="1:19" ht="79.5" customHeight="1" x14ac:dyDescent="0.35">
      <c r="A950" s="440"/>
      <c r="B950" s="443"/>
      <c r="C950" s="242" t="s">
        <v>14</v>
      </c>
      <c r="D950" s="238" t="s">
        <v>141</v>
      </c>
      <c r="E950" s="245" t="s">
        <v>27</v>
      </c>
      <c r="F950" s="245">
        <v>100</v>
      </c>
      <c r="G950" s="245">
        <v>100</v>
      </c>
      <c r="H950" s="248">
        <f t="shared" si="132"/>
        <v>100</v>
      </c>
      <c r="I950" s="245"/>
      <c r="J950" s="252" t="s">
        <v>14</v>
      </c>
      <c r="K950" s="249" t="s">
        <v>93</v>
      </c>
      <c r="L950" s="245" t="s">
        <v>40</v>
      </c>
      <c r="M950" s="245">
        <v>294</v>
      </c>
      <c r="N950" s="245">
        <v>294</v>
      </c>
      <c r="O950" s="248">
        <f t="shared" ref="O950" si="135">(N950/M950)*100</f>
        <v>100</v>
      </c>
      <c r="P950" s="242"/>
      <c r="Q950" s="247"/>
      <c r="R950" s="250"/>
      <c r="S950" s="265"/>
    </row>
    <row r="951" spans="1:19" x14ac:dyDescent="0.35">
      <c r="A951" s="440"/>
      <c r="B951" s="443"/>
      <c r="C951" s="242" t="s">
        <v>15</v>
      </c>
      <c r="D951" s="238" t="s">
        <v>142</v>
      </c>
      <c r="E951" s="245" t="s">
        <v>27</v>
      </c>
      <c r="F951" s="245">
        <v>100</v>
      </c>
      <c r="G951" s="245">
        <v>100</v>
      </c>
      <c r="H951" s="248">
        <f t="shared" si="132"/>
        <v>100</v>
      </c>
      <c r="I951" s="245"/>
      <c r="J951" s="252"/>
      <c r="K951" s="249"/>
      <c r="L951" s="245"/>
      <c r="M951" s="253"/>
      <c r="N951" s="253"/>
      <c r="O951" s="248"/>
      <c r="P951" s="270"/>
      <c r="Q951" s="247"/>
      <c r="R951" s="250"/>
      <c r="S951" s="265"/>
    </row>
    <row r="952" spans="1:19" ht="54.75" customHeight="1" x14ac:dyDescent="0.35">
      <c r="A952" s="440"/>
      <c r="B952" s="443"/>
      <c r="C952" s="242" t="s">
        <v>41</v>
      </c>
      <c r="D952" s="238" t="s">
        <v>138</v>
      </c>
      <c r="E952" s="245" t="s">
        <v>524</v>
      </c>
      <c r="F952" s="245">
        <v>100</v>
      </c>
      <c r="G952" s="245">
        <v>100</v>
      </c>
      <c r="H952" s="248">
        <f t="shared" si="132"/>
        <v>100</v>
      </c>
      <c r="I952" s="245"/>
      <c r="J952" s="252"/>
      <c r="K952" s="249"/>
      <c r="L952" s="245"/>
      <c r="M952" s="253"/>
      <c r="N952" s="253"/>
      <c r="O952" s="248"/>
      <c r="P952" s="270"/>
      <c r="Q952" s="247"/>
      <c r="R952" s="250"/>
      <c r="S952" s="265"/>
    </row>
    <row r="953" spans="1:19" ht="57" customHeight="1" x14ac:dyDescent="0.35">
      <c r="A953" s="440"/>
      <c r="B953" s="443"/>
      <c r="C953" s="242" t="s">
        <v>47</v>
      </c>
      <c r="D953" s="238" t="s">
        <v>525</v>
      </c>
      <c r="E953" s="245" t="s">
        <v>27</v>
      </c>
      <c r="F953" s="245">
        <v>90</v>
      </c>
      <c r="G953" s="245">
        <v>100</v>
      </c>
      <c r="H953" s="248">
        <v>100</v>
      </c>
      <c r="I953" s="245"/>
      <c r="J953" s="252"/>
      <c r="K953" s="249"/>
      <c r="L953" s="245"/>
      <c r="M953" s="253"/>
      <c r="N953" s="253"/>
      <c r="O953" s="248"/>
      <c r="P953" s="270"/>
      <c r="Q953" s="247"/>
      <c r="R953" s="250"/>
      <c r="S953" s="265"/>
    </row>
    <row r="954" spans="1:19" ht="120.75" customHeight="1" x14ac:dyDescent="0.35">
      <c r="A954" s="440"/>
      <c r="B954" s="443"/>
      <c r="C954" s="242" t="s">
        <v>69</v>
      </c>
      <c r="D954" s="238" t="s">
        <v>139</v>
      </c>
      <c r="E954" s="245" t="s">
        <v>27</v>
      </c>
      <c r="F954" s="245">
        <v>100</v>
      </c>
      <c r="G954" s="245">
        <v>100</v>
      </c>
      <c r="H954" s="248">
        <f t="shared" si="132"/>
        <v>100</v>
      </c>
      <c r="I954" s="245"/>
      <c r="J954" s="252"/>
      <c r="K954" s="249"/>
      <c r="L954" s="245"/>
      <c r="M954" s="253"/>
      <c r="N954" s="253"/>
      <c r="O954" s="248"/>
      <c r="P954" s="270"/>
      <c r="Q954" s="247"/>
      <c r="R954" s="250"/>
      <c r="S954" s="265"/>
    </row>
    <row r="955" spans="1:19" ht="60" customHeight="1" x14ac:dyDescent="0.35">
      <c r="A955" s="440"/>
      <c r="B955" s="443"/>
      <c r="C955" s="237" t="s">
        <v>30</v>
      </c>
      <c r="D955" s="240" t="s">
        <v>143</v>
      </c>
      <c r="E955" s="245"/>
      <c r="F955" s="245"/>
      <c r="G955" s="245"/>
      <c r="H955" s="243">
        <f>(H956+H957+H958+H959+H960)/5</f>
        <v>100</v>
      </c>
      <c r="I955" s="243">
        <f>H955</f>
        <v>100</v>
      </c>
      <c r="J955" s="237" t="s">
        <v>30</v>
      </c>
      <c r="K955" s="240" t="str">
        <f>D955</f>
        <v>Реализация основных общеобразовательных программ среднего общего образования</v>
      </c>
      <c r="L955" s="245"/>
      <c r="M955" s="253"/>
      <c r="N955" s="253"/>
      <c r="O955" s="243">
        <f>O956</f>
        <v>100</v>
      </c>
      <c r="P955" s="270">
        <f>O955</f>
        <v>100</v>
      </c>
      <c r="Q955" s="247">
        <f>(I955+P955)/2</f>
        <v>100</v>
      </c>
      <c r="R955" s="245"/>
      <c r="S955" s="265"/>
    </row>
    <row r="956" spans="1:19" ht="87.75" customHeight="1" x14ac:dyDescent="0.35">
      <c r="A956" s="440"/>
      <c r="B956" s="443"/>
      <c r="C956" s="242" t="s">
        <v>31</v>
      </c>
      <c r="D956" s="238" t="s">
        <v>144</v>
      </c>
      <c r="E956" s="245" t="s">
        <v>27</v>
      </c>
      <c r="F956" s="245">
        <v>100</v>
      </c>
      <c r="G956" s="245">
        <v>100</v>
      </c>
      <c r="H956" s="248">
        <f t="shared" si="132"/>
        <v>100</v>
      </c>
      <c r="I956" s="245"/>
      <c r="J956" s="252" t="s">
        <v>31</v>
      </c>
      <c r="K956" s="249" t="s">
        <v>93</v>
      </c>
      <c r="L956" s="245" t="s">
        <v>40</v>
      </c>
      <c r="M956" s="245">
        <v>122</v>
      </c>
      <c r="N956" s="245">
        <v>122</v>
      </c>
      <c r="O956" s="248">
        <f t="shared" ref="O956" si="136">(N956/M956)*100</f>
        <v>100</v>
      </c>
      <c r="P956" s="242"/>
      <c r="Q956" s="247"/>
      <c r="R956" s="250"/>
      <c r="S956" s="265"/>
    </row>
    <row r="957" spans="1:19" x14ac:dyDescent="0.35">
      <c r="A957" s="440"/>
      <c r="B957" s="443"/>
      <c r="C957" s="242" t="s">
        <v>32</v>
      </c>
      <c r="D957" s="238" t="s">
        <v>145</v>
      </c>
      <c r="E957" s="245" t="s">
        <v>27</v>
      </c>
      <c r="F957" s="245">
        <v>100</v>
      </c>
      <c r="G957" s="245">
        <v>100</v>
      </c>
      <c r="H957" s="248">
        <f t="shared" si="132"/>
        <v>100</v>
      </c>
      <c r="I957" s="245"/>
      <c r="J957" s="252"/>
      <c r="K957" s="249"/>
      <c r="L957" s="245"/>
      <c r="M957" s="253"/>
      <c r="N957" s="253"/>
      <c r="O957" s="248"/>
      <c r="P957" s="270"/>
      <c r="Q957" s="247"/>
      <c r="R957" s="250"/>
      <c r="S957" s="265"/>
    </row>
    <row r="958" spans="1:19" ht="41.25" customHeight="1" x14ac:dyDescent="0.35">
      <c r="A958" s="440"/>
      <c r="B958" s="443"/>
      <c r="C958" s="242" t="s">
        <v>54</v>
      </c>
      <c r="D958" s="238" t="s">
        <v>138</v>
      </c>
      <c r="E958" s="245" t="s">
        <v>524</v>
      </c>
      <c r="F958" s="245">
        <v>100</v>
      </c>
      <c r="G958" s="245">
        <v>100</v>
      </c>
      <c r="H958" s="248">
        <f t="shared" si="132"/>
        <v>100</v>
      </c>
      <c r="I958" s="245"/>
      <c r="J958" s="252"/>
      <c r="K958" s="249"/>
      <c r="L958" s="245"/>
      <c r="M958" s="253"/>
      <c r="N958" s="253"/>
      <c r="O958" s="248"/>
      <c r="P958" s="270"/>
      <c r="Q958" s="247"/>
      <c r="R958" s="250"/>
      <c r="S958" s="265"/>
    </row>
    <row r="959" spans="1:19" ht="60" customHeight="1" x14ac:dyDescent="0.35">
      <c r="A959" s="440"/>
      <c r="B959" s="443"/>
      <c r="C959" s="242" t="s">
        <v>55</v>
      </c>
      <c r="D959" s="238" t="s">
        <v>525</v>
      </c>
      <c r="E959" s="245" t="s">
        <v>27</v>
      </c>
      <c r="F959" s="245">
        <v>90</v>
      </c>
      <c r="G959" s="245">
        <v>100</v>
      </c>
      <c r="H959" s="248">
        <v>100</v>
      </c>
      <c r="I959" s="245"/>
      <c r="J959" s="252"/>
      <c r="K959" s="249"/>
      <c r="L959" s="245"/>
      <c r="M959" s="253"/>
      <c r="N959" s="253"/>
      <c r="O959" s="248"/>
      <c r="P959" s="270"/>
      <c r="Q959" s="247"/>
      <c r="R959" s="250"/>
      <c r="S959" s="265"/>
    </row>
    <row r="960" spans="1:19" ht="129.75" customHeight="1" x14ac:dyDescent="0.35">
      <c r="A960" s="440"/>
      <c r="B960" s="443"/>
      <c r="C960" s="242" t="s">
        <v>146</v>
      </c>
      <c r="D960" s="238" t="s">
        <v>139</v>
      </c>
      <c r="E960" s="245" t="s">
        <v>27</v>
      </c>
      <c r="F960" s="245">
        <v>100</v>
      </c>
      <c r="G960" s="245">
        <v>100</v>
      </c>
      <c r="H960" s="248">
        <f t="shared" si="132"/>
        <v>100</v>
      </c>
      <c r="I960" s="245"/>
      <c r="J960" s="252"/>
      <c r="K960" s="249"/>
      <c r="L960" s="245"/>
      <c r="M960" s="253"/>
      <c r="N960" s="253"/>
      <c r="O960" s="248"/>
      <c r="P960" s="270"/>
      <c r="Q960" s="247"/>
      <c r="R960" s="250"/>
      <c r="S960" s="265"/>
    </row>
    <row r="961" spans="1:20" x14ac:dyDescent="0.35">
      <c r="A961" s="440"/>
      <c r="B961" s="443"/>
      <c r="C961" s="237" t="s">
        <v>44</v>
      </c>
      <c r="D961" s="240" t="s">
        <v>94</v>
      </c>
      <c r="E961" s="245"/>
      <c r="F961" s="245"/>
      <c r="G961" s="245"/>
      <c r="H961" s="243">
        <f>(H962+H963)/2</f>
        <v>100</v>
      </c>
      <c r="I961" s="243">
        <f>H961</f>
        <v>100</v>
      </c>
      <c r="J961" s="237" t="s">
        <v>44</v>
      </c>
      <c r="K961" s="240" t="s">
        <v>94</v>
      </c>
      <c r="L961" s="245"/>
      <c r="M961" s="253"/>
      <c r="N961" s="253"/>
      <c r="O961" s="243">
        <f>O962</f>
        <v>100</v>
      </c>
      <c r="P961" s="270">
        <f>O961</f>
        <v>100</v>
      </c>
      <c r="Q961" s="247">
        <f>(I961+P961)/2</f>
        <v>100</v>
      </c>
      <c r="R961" s="245"/>
      <c r="S961" s="265"/>
    </row>
    <row r="962" spans="1:20" ht="48.75" customHeight="1" x14ac:dyDescent="0.35">
      <c r="A962" s="440"/>
      <c r="B962" s="443"/>
      <c r="C962" s="242" t="s">
        <v>45</v>
      </c>
      <c r="D962" s="238" t="s">
        <v>147</v>
      </c>
      <c r="E962" s="245" t="s">
        <v>27</v>
      </c>
      <c r="F962" s="245">
        <v>100</v>
      </c>
      <c r="G962" s="245">
        <v>100</v>
      </c>
      <c r="H962" s="248">
        <f t="shared" si="132"/>
        <v>100</v>
      </c>
      <c r="I962" s="245"/>
      <c r="J962" s="252" t="s">
        <v>45</v>
      </c>
      <c r="K962" s="249" t="s">
        <v>93</v>
      </c>
      <c r="L962" s="245" t="s">
        <v>40</v>
      </c>
      <c r="M962" s="245">
        <v>69</v>
      </c>
      <c r="N962" s="245">
        <v>69</v>
      </c>
      <c r="O962" s="248">
        <f t="shared" ref="O962" si="137">(N962/M962)*100</f>
        <v>100</v>
      </c>
      <c r="P962" s="270"/>
      <c r="Q962" s="247"/>
      <c r="R962" s="250"/>
      <c r="S962" s="265"/>
    </row>
    <row r="963" spans="1:20" ht="82.5" customHeight="1" x14ac:dyDescent="0.35">
      <c r="A963" s="440"/>
      <c r="B963" s="443"/>
      <c r="C963" s="242" t="s">
        <v>148</v>
      </c>
      <c r="D963" s="238" t="s">
        <v>149</v>
      </c>
      <c r="E963" s="245" t="s">
        <v>27</v>
      </c>
      <c r="F963" s="245">
        <v>90</v>
      </c>
      <c r="G963" s="245">
        <v>90</v>
      </c>
      <c r="H963" s="248">
        <f t="shared" si="132"/>
        <v>100</v>
      </c>
      <c r="I963" s="245"/>
      <c r="J963" s="252"/>
      <c r="K963" s="249"/>
      <c r="L963" s="245"/>
      <c r="M963" s="253"/>
      <c r="N963" s="253"/>
      <c r="O963" s="248"/>
      <c r="P963" s="270"/>
      <c r="Q963" s="247"/>
      <c r="R963" s="250"/>
      <c r="S963" s="265"/>
    </row>
    <row r="964" spans="1:20" ht="69.75" customHeight="1" x14ac:dyDescent="0.35">
      <c r="A964" s="440"/>
      <c r="B964" s="443"/>
      <c r="C964" s="237" t="s">
        <v>175</v>
      </c>
      <c r="D964" s="240" t="s">
        <v>233</v>
      </c>
      <c r="E964" s="245"/>
      <c r="F964" s="245"/>
      <c r="G964" s="245"/>
      <c r="H964" s="243">
        <f>H965</f>
        <v>100</v>
      </c>
      <c r="I964" s="243">
        <f>H964</f>
        <v>100</v>
      </c>
      <c r="J964" s="237" t="s">
        <v>175</v>
      </c>
      <c r="K964" s="240" t="str">
        <f>D964</f>
        <v>Реализация дополнительных общеразвивающих программ</v>
      </c>
      <c r="L964" s="245"/>
      <c r="M964" s="253"/>
      <c r="N964" s="253"/>
      <c r="O964" s="243">
        <f>O965</f>
        <v>100</v>
      </c>
      <c r="P964" s="270">
        <f>O964</f>
        <v>100</v>
      </c>
      <c r="Q964" s="247">
        <f>(I964+P964)/2</f>
        <v>100</v>
      </c>
      <c r="R964" s="245"/>
      <c r="S964" s="265"/>
    </row>
    <row r="965" spans="1:20" ht="96.75" customHeight="1" x14ac:dyDescent="0.35">
      <c r="A965" s="440"/>
      <c r="B965" s="443"/>
      <c r="C965" s="242" t="s">
        <v>176</v>
      </c>
      <c r="D965" s="238" t="s">
        <v>149</v>
      </c>
      <c r="E965" s="245" t="s">
        <v>27</v>
      </c>
      <c r="F965" s="245">
        <v>90</v>
      </c>
      <c r="G965" s="245">
        <v>100</v>
      </c>
      <c r="H965" s="248">
        <v>100</v>
      </c>
      <c r="I965" s="245"/>
      <c r="J965" s="242" t="s">
        <v>176</v>
      </c>
      <c r="K965" s="249" t="s">
        <v>224</v>
      </c>
      <c r="L965" s="245" t="s">
        <v>427</v>
      </c>
      <c r="M965" s="245">
        <v>46512</v>
      </c>
      <c r="N965" s="245">
        <v>46512</v>
      </c>
      <c r="O965" s="248">
        <f t="shared" ref="O965" si="138">(N965/M965)*100</f>
        <v>100</v>
      </c>
      <c r="P965" s="270"/>
      <c r="Q965" s="247"/>
      <c r="R965" s="250"/>
      <c r="S965" s="265"/>
    </row>
    <row r="966" spans="1:20" s="264" customFormat="1" ht="39" customHeight="1" x14ac:dyDescent="0.35">
      <c r="A966" s="441"/>
      <c r="B966" s="444"/>
      <c r="C966" s="257"/>
      <c r="D966" s="258" t="s">
        <v>6</v>
      </c>
      <c r="E966" s="257"/>
      <c r="F966" s="259"/>
      <c r="G966" s="259"/>
      <c r="H966" s="260">
        <f>(H964+H961+H955+H949+H943)/5</f>
        <v>100</v>
      </c>
      <c r="I966" s="260">
        <f>H966</f>
        <v>100</v>
      </c>
      <c r="J966" s="261"/>
      <c r="K966" s="258" t="s">
        <v>6</v>
      </c>
      <c r="L966" s="259"/>
      <c r="M966" s="262"/>
      <c r="N966" s="262"/>
      <c r="O966" s="260">
        <f>(O964+O961+O955+O949+O943)/5</f>
        <v>100</v>
      </c>
      <c r="P966" s="260">
        <f>O966</f>
        <v>100</v>
      </c>
      <c r="Q966" s="260">
        <f>(I966+P966)/2</f>
        <v>100</v>
      </c>
      <c r="R966" s="257" t="s">
        <v>33</v>
      </c>
      <c r="S966" s="265"/>
      <c r="T966" s="263"/>
    </row>
    <row r="967" spans="1:20" ht="66" customHeight="1" x14ac:dyDescent="0.35">
      <c r="A967" s="439">
        <v>63</v>
      </c>
      <c r="B967" s="442" t="s">
        <v>186</v>
      </c>
      <c r="C967" s="237" t="s">
        <v>12</v>
      </c>
      <c r="D967" s="240" t="s">
        <v>135</v>
      </c>
      <c r="E967" s="244"/>
      <c r="F967" s="244"/>
      <c r="G967" s="244"/>
      <c r="H967" s="243">
        <f>(H968+H969+H970+H971+H972)/5</f>
        <v>100</v>
      </c>
      <c r="I967" s="243">
        <f>H967</f>
        <v>100</v>
      </c>
      <c r="J967" s="244" t="s">
        <v>12</v>
      </c>
      <c r="K967" s="240" t="s">
        <v>135</v>
      </c>
      <c r="L967" s="245"/>
      <c r="M967" s="245"/>
      <c r="N967" s="245"/>
      <c r="O967" s="243">
        <f>O968</f>
        <v>100</v>
      </c>
      <c r="P967" s="270">
        <f>O967</f>
        <v>100</v>
      </c>
      <c r="Q967" s="247">
        <f>(I967+P967)/2</f>
        <v>100</v>
      </c>
      <c r="R967" s="245"/>
      <c r="S967" s="265"/>
    </row>
    <row r="968" spans="1:20" ht="73.5" customHeight="1" x14ac:dyDescent="0.35">
      <c r="A968" s="440"/>
      <c r="B968" s="443"/>
      <c r="C968" s="242" t="s">
        <v>7</v>
      </c>
      <c r="D968" s="238" t="s">
        <v>136</v>
      </c>
      <c r="E968" s="245" t="s">
        <v>27</v>
      </c>
      <c r="F968" s="245">
        <v>100</v>
      </c>
      <c r="G968" s="245">
        <v>100</v>
      </c>
      <c r="H968" s="248">
        <f t="shared" ref="H968:H970" si="139">(G968/F968)*100</f>
        <v>100</v>
      </c>
      <c r="I968" s="245"/>
      <c r="J968" s="245" t="s">
        <v>7</v>
      </c>
      <c r="K968" s="249" t="s">
        <v>93</v>
      </c>
      <c r="L968" s="245" t="s">
        <v>40</v>
      </c>
      <c r="M968" s="245">
        <v>254</v>
      </c>
      <c r="N968" s="245">
        <v>254</v>
      </c>
      <c r="O968" s="248">
        <f t="shared" ref="O968" si="140">(N968/M968)*100</f>
        <v>100</v>
      </c>
      <c r="P968" s="270"/>
      <c r="Q968" s="247"/>
      <c r="R968" s="250"/>
      <c r="S968" s="265"/>
    </row>
    <row r="969" spans="1:20" x14ac:dyDescent="0.35">
      <c r="A969" s="440"/>
      <c r="B969" s="443"/>
      <c r="C969" s="242" t="s">
        <v>8</v>
      </c>
      <c r="D969" s="238" t="s">
        <v>137</v>
      </c>
      <c r="E969" s="245" t="s">
        <v>27</v>
      </c>
      <c r="F969" s="245">
        <v>100</v>
      </c>
      <c r="G969" s="245">
        <v>100</v>
      </c>
      <c r="H969" s="248">
        <f t="shared" si="139"/>
        <v>100</v>
      </c>
      <c r="I969" s="245"/>
      <c r="J969" s="245"/>
      <c r="K969" s="271"/>
      <c r="L969" s="245"/>
      <c r="M969" s="251"/>
      <c r="N969" s="251"/>
      <c r="O969" s="248"/>
      <c r="P969" s="270"/>
      <c r="Q969" s="247"/>
      <c r="R969" s="250"/>
      <c r="S969" s="265"/>
    </row>
    <row r="970" spans="1:20" ht="45.75" customHeight="1" x14ac:dyDescent="0.35">
      <c r="A970" s="440"/>
      <c r="B970" s="443"/>
      <c r="C970" s="242" t="s">
        <v>9</v>
      </c>
      <c r="D970" s="238" t="s">
        <v>138</v>
      </c>
      <c r="E970" s="245" t="s">
        <v>524</v>
      </c>
      <c r="F970" s="245">
        <v>100</v>
      </c>
      <c r="G970" s="245">
        <v>100</v>
      </c>
      <c r="H970" s="248">
        <f t="shared" si="139"/>
        <v>100</v>
      </c>
      <c r="I970" s="245"/>
      <c r="J970" s="252"/>
      <c r="K970" s="249"/>
      <c r="L970" s="245"/>
      <c r="M970" s="253"/>
      <c r="N970" s="253"/>
      <c r="O970" s="248"/>
      <c r="P970" s="270"/>
      <c r="Q970" s="247"/>
      <c r="R970" s="250"/>
      <c r="S970" s="265"/>
    </row>
    <row r="971" spans="1:20" ht="61.5" customHeight="1" x14ac:dyDescent="0.35">
      <c r="A971" s="440"/>
      <c r="B971" s="443"/>
      <c r="C971" s="242" t="s">
        <v>10</v>
      </c>
      <c r="D971" s="238" t="s">
        <v>525</v>
      </c>
      <c r="E971" s="245" t="s">
        <v>27</v>
      </c>
      <c r="F971" s="245">
        <v>90</v>
      </c>
      <c r="G971" s="245">
        <v>100</v>
      </c>
      <c r="H971" s="248">
        <v>100</v>
      </c>
      <c r="I971" s="245"/>
      <c r="J971" s="252"/>
      <c r="K971" s="249"/>
      <c r="L971" s="245"/>
      <c r="M971" s="253"/>
      <c r="N971" s="253"/>
      <c r="O971" s="248"/>
      <c r="P971" s="270"/>
      <c r="Q971" s="247"/>
      <c r="R971" s="250"/>
      <c r="S971" s="265"/>
    </row>
    <row r="972" spans="1:20" ht="128.25" customHeight="1" x14ac:dyDescent="0.35">
      <c r="A972" s="440"/>
      <c r="B972" s="443"/>
      <c r="C972" s="242" t="s">
        <v>37</v>
      </c>
      <c r="D972" s="238" t="s">
        <v>139</v>
      </c>
      <c r="E972" s="245" t="s">
        <v>27</v>
      </c>
      <c r="F972" s="245">
        <v>100</v>
      </c>
      <c r="G972" s="245">
        <v>100</v>
      </c>
      <c r="H972" s="248">
        <f t="shared" ref="H972" si="141">(G972/F972)*100</f>
        <v>100</v>
      </c>
      <c r="I972" s="245"/>
      <c r="J972" s="252"/>
      <c r="K972" s="249"/>
      <c r="L972" s="245"/>
      <c r="M972" s="253"/>
      <c r="N972" s="253"/>
      <c r="O972" s="248"/>
      <c r="P972" s="270"/>
      <c r="Q972" s="247"/>
      <c r="R972" s="250"/>
      <c r="S972" s="265"/>
    </row>
    <row r="973" spans="1:20" ht="60" customHeight="1" x14ac:dyDescent="0.35">
      <c r="A973" s="440"/>
      <c r="B973" s="443"/>
      <c r="C973" s="237" t="s">
        <v>13</v>
      </c>
      <c r="D973" s="240" t="s">
        <v>140</v>
      </c>
      <c r="E973" s="245"/>
      <c r="F973" s="245"/>
      <c r="G973" s="245"/>
      <c r="H973" s="243">
        <f>(H974+H975+H976+H977+H978)/5</f>
        <v>100</v>
      </c>
      <c r="I973" s="243">
        <f>H973</f>
        <v>100</v>
      </c>
      <c r="J973" s="237" t="s">
        <v>13</v>
      </c>
      <c r="K973" s="240" t="s">
        <v>140</v>
      </c>
      <c r="L973" s="245"/>
      <c r="M973" s="253"/>
      <c r="N973" s="253"/>
      <c r="O973" s="243">
        <f>O974</f>
        <v>100</v>
      </c>
      <c r="P973" s="270">
        <f>O973</f>
        <v>100</v>
      </c>
      <c r="Q973" s="247">
        <f>(I973+P973)/2</f>
        <v>100</v>
      </c>
      <c r="R973" s="242"/>
      <c r="S973" s="265"/>
    </row>
    <row r="974" spans="1:20" ht="78" customHeight="1" x14ac:dyDescent="0.35">
      <c r="A974" s="440"/>
      <c r="B974" s="443"/>
      <c r="C974" s="242" t="s">
        <v>14</v>
      </c>
      <c r="D974" s="238" t="s">
        <v>141</v>
      </c>
      <c r="E974" s="245" t="s">
        <v>27</v>
      </c>
      <c r="F974" s="245">
        <v>100</v>
      </c>
      <c r="G974" s="245">
        <v>100</v>
      </c>
      <c r="H974" s="248">
        <f t="shared" ref="H974:H976" si="142">(G974/F974)*100</f>
        <v>100</v>
      </c>
      <c r="I974" s="245"/>
      <c r="J974" s="252" t="s">
        <v>14</v>
      </c>
      <c r="K974" s="249" t="s">
        <v>93</v>
      </c>
      <c r="L974" s="245" t="s">
        <v>40</v>
      </c>
      <c r="M974" s="245">
        <v>312</v>
      </c>
      <c r="N974" s="245">
        <v>312</v>
      </c>
      <c r="O974" s="248">
        <f t="shared" ref="O974" si="143">(N974/M974)*100</f>
        <v>100</v>
      </c>
      <c r="P974" s="242"/>
      <c r="Q974" s="247"/>
      <c r="R974" s="250"/>
      <c r="S974" s="265"/>
    </row>
    <row r="975" spans="1:20" x14ac:dyDescent="0.35">
      <c r="A975" s="440"/>
      <c r="B975" s="443"/>
      <c r="C975" s="242" t="s">
        <v>15</v>
      </c>
      <c r="D975" s="238" t="s">
        <v>142</v>
      </c>
      <c r="E975" s="245" t="s">
        <v>27</v>
      </c>
      <c r="F975" s="245">
        <v>100</v>
      </c>
      <c r="G975" s="245">
        <v>100</v>
      </c>
      <c r="H975" s="248">
        <f t="shared" si="142"/>
        <v>100</v>
      </c>
      <c r="I975" s="245"/>
      <c r="J975" s="252"/>
      <c r="K975" s="249"/>
      <c r="L975" s="245"/>
      <c r="M975" s="253"/>
      <c r="N975" s="253"/>
      <c r="O975" s="248"/>
      <c r="P975" s="270"/>
      <c r="Q975" s="247"/>
      <c r="R975" s="250"/>
      <c r="S975" s="265"/>
    </row>
    <row r="976" spans="1:20" ht="45" customHeight="1" x14ac:dyDescent="0.35">
      <c r="A976" s="440"/>
      <c r="B976" s="443"/>
      <c r="C976" s="242" t="s">
        <v>41</v>
      </c>
      <c r="D976" s="238" t="s">
        <v>138</v>
      </c>
      <c r="E976" s="245" t="s">
        <v>524</v>
      </c>
      <c r="F976" s="245">
        <v>100</v>
      </c>
      <c r="G976" s="245">
        <v>100</v>
      </c>
      <c r="H976" s="248">
        <f t="shared" si="142"/>
        <v>100</v>
      </c>
      <c r="I976" s="245"/>
      <c r="J976" s="252"/>
      <c r="K976" s="249"/>
      <c r="L976" s="245"/>
      <c r="M976" s="253"/>
      <c r="N976" s="253"/>
      <c r="O976" s="248"/>
      <c r="P976" s="270"/>
      <c r="Q976" s="247"/>
      <c r="R976" s="250"/>
      <c r="S976" s="265"/>
    </row>
    <row r="977" spans="1:20" ht="70.5" customHeight="1" x14ac:dyDescent="0.35">
      <c r="A977" s="440"/>
      <c r="B977" s="443"/>
      <c r="C977" s="242" t="s">
        <v>47</v>
      </c>
      <c r="D977" s="238" t="s">
        <v>525</v>
      </c>
      <c r="E977" s="245" t="s">
        <v>27</v>
      </c>
      <c r="F977" s="245">
        <v>90</v>
      </c>
      <c r="G977" s="245">
        <v>100</v>
      </c>
      <c r="H977" s="248">
        <v>100</v>
      </c>
      <c r="I977" s="245"/>
      <c r="J977" s="252"/>
      <c r="K977" s="249"/>
      <c r="L977" s="245"/>
      <c r="M977" s="253"/>
      <c r="N977" s="253"/>
      <c r="O977" s="248"/>
      <c r="P977" s="270"/>
      <c r="Q977" s="247"/>
      <c r="R977" s="250"/>
      <c r="S977" s="265"/>
    </row>
    <row r="978" spans="1:20" ht="131.25" customHeight="1" x14ac:dyDescent="0.35">
      <c r="A978" s="440"/>
      <c r="B978" s="443"/>
      <c r="C978" s="242" t="s">
        <v>69</v>
      </c>
      <c r="D978" s="238" t="s">
        <v>139</v>
      </c>
      <c r="E978" s="245" t="s">
        <v>27</v>
      </c>
      <c r="F978" s="245">
        <v>100</v>
      </c>
      <c r="G978" s="245">
        <v>100</v>
      </c>
      <c r="H978" s="248">
        <f t="shared" ref="H978" si="144">(G978/F978)*100</f>
        <v>100</v>
      </c>
      <c r="I978" s="245"/>
      <c r="J978" s="252"/>
      <c r="K978" s="249"/>
      <c r="L978" s="245"/>
      <c r="M978" s="253"/>
      <c r="N978" s="253"/>
      <c r="O978" s="248"/>
      <c r="P978" s="270"/>
      <c r="Q978" s="247"/>
      <c r="R978" s="250"/>
      <c r="S978" s="265"/>
    </row>
    <row r="979" spans="1:20" ht="60" customHeight="1" x14ac:dyDescent="0.35">
      <c r="A979" s="440"/>
      <c r="B979" s="443"/>
      <c r="C979" s="237" t="s">
        <v>30</v>
      </c>
      <c r="D979" s="240" t="s">
        <v>143</v>
      </c>
      <c r="E979" s="245"/>
      <c r="F979" s="245"/>
      <c r="G979" s="245"/>
      <c r="H979" s="243">
        <f>(H980+H981+H982+H983+H984)/5</f>
        <v>100</v>
      </c>
      <c r="I979" s="243">
        <f>H979</f>
        <v>100</v>
      </c>
      <c r="J979" s="237" t="s">
        <v>30</v>
      </c>
      <c r="K979" s="240" t="str">
        <f>D979</f>
        <v>Реализация основных общеобразовательных программ среднего общего образования</v>
      </c>
      <c r="L979" s="245"/>
      <c r="M979" s="253"/>
      <c r="N979" s="253"/>
      <c r="O979" s="243">
        <f>O980</f>
        <v>98.591549295774655</v>
      </c>
      <c r="P979" s="270">
        <f>O979</f>
        <v>98.591549295774655</v>
      </c>
      <c r="Q979" s="247">
        <f>(I979+P979)/2</f>
        <v>99.295774647887328</v>
      </c>
      <c r="R979" s="245"/>
      <c r="S979" s="265"/>
    </row>
    <row r="980" spans="1:20" ht="84.75" customHeight="1" x14ac:dyDescent="0.35">
      <c r="A980" s="440"/>
      <c r="B980" s="443"/>
      <c r="C980" s="242" t="s">
        <v>31</v>
      </c>
      <c r="D980" s="238" t="s">
        <v>144</v>
      </c>
      <c r="E980" s="245" t="s">
        <v>27</v>
      </c>
      <c r="F980" s="245">
        <v>100</v>
      </c>
      <c r="G980" s="245">
        <v>100</v>
      </c>
      <c r="H980" s="248">
        <f t="shared" ref="H980:H982" si="145">(G980/F980)*100</f>
        <v>100</v>
      </c>
      <c r="I980" s="245"/>
      <c r="J980" s="252" t="s">
        <v>31</v>
      </c>
      <c r="K980" s="249" t="s">
        <v>93</v>
      </c>
      <c r="L980" s="245" t="s">
        <v>40</v>
      </c>
      <c r="M980" s="245">
        <v>71</v>
      </c>
      <c r="N980" s="245">
        <v>70</v>
      </c>
      <c r="O980" s="248">
        <f t="shared" ref="O980" si="146">(N980/M980)*100</f>
        <v>98.591549295774655</v>
      </c>
      <c r="P980" s="242"/>
      <c r="Q980" s="247"/>
      <c r="R980" s="250"/>
      <c r="S980" s="265"/>
    </row>
    <row r="981" spans="1:20" ht="29.25" customHeight="1" x14ac:dyDescent="0.35">
      <c r="A981" s="440"/>
      <c r="B981" s="443"/>
      <c r="C981" s="242" t="s">
        <v>32</v>
      </c>
      <c r="D981" s="238" t="s">
        <v>145</v>
      </c>
      <c r="E981" s="245" t="s">
        <v>27</v>
      </c>
      <c r="F981" s="245">
        <v>100</v>
      </c>
      <c r="G981" s="245">
        <v>100</v>
      </c>
      <c r="H981" s="248">
        <f t="shared" si="145"/>
        <v>100</v>
      </c>
      <c r="I981" s="245"/>
      <c r="J981" s="252"/>
      <c r="K981" s="249"/>
      <c r="L981" s="245"/>
      <c r="M981" s="253"/>
      <c r="N981" s="253"/>
      <c r="O981" s="248"/>
      <c r="P981" s="270"/>
      <c r="Q981" s="247"/>
      <c r="R981" s="250"/>
      <c r="S981" s="265"/>
    </row>
    <row r="982" spans="1:20" ht="51" customHeight="1" x14ac:dyDescent="0.35">
      <c r="A982" s="440"/>
      <c r="B982" s="443"/>
      <c r="C982" s="242" t="s">
        <v>54</v>
      </c>
      <c r="D982" s="238" t="s">
        <v>138</v>
      </c>
      <c r="E982" s="245" t="s">
        <v>524</v>
      </c>
      <c r="F982" s="245">
        <v>100</v>
      </c>
      <c r="G982" s="245">
        <v>100</v>
      </c>
      <c r="H982" s="248">
        <f t="shared" si="145"/>
        <v>100</v>
      </c>
      <c r="I982" s="245"/>
      <c r="J982" s="252"/>
      <c r="K982" s="249"/>
      <c r="L982" s="245"/>
      <c r="M982" s="253"/>
      <c r="N982" s="253"/>
      <c r="O982" s="248"/>
      <c r="P982" s="270"/>
      <c r="Q982" s="247"/>
      <c r="R982" s="250"/>
      <c r="S982" s="265"/>
    </row>
    <row r="983" spans="1:20" ht="63.75" customHeight="1" x14ac:dyDescent="0.35">
      <c r="A983" s="440"/>
      <c r="B983" s="443"/>
      <c r="C983" s="242" t="s">
        <v>55</v>
      </c>
      <c r="D983" s="238" t="s">
        <v>525</v>
      </c>
      <c r="E983" s="245" t="s">
        <v>27</v>
      </c>
      <c r="F983" s="245">
        <v>90</v>
      </c>
      <c r="G983" s="245">
        <v>100</v>
      </c>
      <c r="H983" s="248">
        <v>100</v>
      </c>
      <c r="I983" s="245"/>
      <c r="J983" s="252"/>
      <c r="K983" s="249"/>
      <c r="L983" s="245"/>
      <c r="M983" s="253"/>
      <c r="N983" s="253"/>
      <c r="O983" s="248"/>
      <c r="P983" s="270"/>
      <c r="Q983" s="247"/>
      <c r="R983" s="250"/>
      <c r="S983" s="265"/>
    </row>
    <row r="984" spans="1:20" ht="125.25" customHeight="1" x14ac:dyDescent="0.35">
      <c r="A984" s="440"/>
      <c r="B984" s="443"/>
      <c r="C984" s="242" t="s">
        <v>146</v>
      </c>
      <c r="D984" s="238" t="s">
        <v>139</v>
      </c>
      <c r="E984" s="245" t="s">
        <v>27</v>
      </c>
      <c r="F984" s="245">
        <v>100</v>
      </c>
      <c r="G984" s="245">
        <v>100</v>
      </c>
      <c r="H984" s="248">
        <f t="shared" ref="H984:H987" si="147">(G984/F984)*100</f>
        <v>100</v>
      </c>
      <c r="I984" s="245"/>
      <c r="J984" s="252"/>
      <c r="K984" s="249"/>
      <c r="L984" s="245"/>
      <c r="M984" s="253"/>
      <c r="N984" s="253"/>
      <c r="O984" s="248"/>
      <c r="P984" s="270"/>
      <c r="Q984" s="247"/>
      <c r="R984" s="250"/>
      <c r="S984" s="265"/>
    </row>
    <row r="985" spans="1:20" x14ac:dyDescent="0.35">
      <c r="A985" s="440"/>
      <c r="B985" s="443"/>
      <c r="C985" s="237" t="s">
        <v>44</v>
      </c>
      <c r="D985" s="240" t="s">
        <v>94</v>
      </c>
      <c r="E985" s="245"/>
      <c r="F985" s="245"/>
      <c r="G985" s="245"/>
      <c r="H985" s="243">
        <f>(H986+H987)/2</f>
        <v>100</v>
      </c>
      <c r="I985" s="243">
        <f>H985</f>
        <v>100</v>
      </c>
      <c r="J985" s="237" t="s">
        <v>44</v>
      </c>
      <c r="K985" s="240" t="s">
        <v>94</v>
      </c>
      <c r="L985" s="245"/>
      <c r="M985" s="253"/>
      <c r="N985" s="253"/>
      <c r="O985" s="243">
        <f>O986</f>
        <v>100</v>
      </c>
      <c r="P985" s="270">
        <f>O985</f>
        <v>100</v>
      </c>
      <c r="Q985" s="247">
        <f>(I985+P985)/2</f>
        <v>100</v>
      </c>
      <c r="R985" s="245"/>
      <c r="S985" s="265"/>
    </row>
    <row r="986" spans="1:20" ht="53.25" customHeight="1" x14ac:dyDescent="0.35">
      <c r="A986" s="440"/>
      <c r="B986" s="443"/>
      <c r="C986" s="242" t="s">
        <v>45</v>
      </c>
      <c r="D986" s="238" t="s">
        <v>147</v>
      </c>
      <c r="E986" s="245" t="s">
        <v>27</v>
      </c>
      <c r="F986" s="245">
        <v>100</v>
      </c>
      <c r="G986" s="245">
        <v>100</v>
      </c>
      <c r="H986" s="248">
        <f t="shared" si="147"/>
        <v>100</v>
      </c>
      <c r="I986" s="245"/>
      <c r="J986" s="252" t="s">
        <v>45</v>
      </c>
      <c r="K986" s="249" t="s">
        <v>93</v>
      </c>
      <c r="L986" s="245" t="s">
        <v>40</v>
      </c>
      <c r="M986" s="245">
        <v>65</v>
      </c>
      <c r="N986" s="245">
        <v>65</v>
      </c>
      <c r="O986" s="248">
        <f t="shared" ref="O986" si="148">(N986/M986)*100</f>
        <v>100</v>
      </c>
      <c r="P986" s="270"/>
      <c r="Q986" s="247"/>
      <c r="R986" s="250"/>
      <c r="S986" s="265"/>
    </row>
    <row r="987" spans="1:20" ht="88.5" customHeight="1" x14ac:dyDescent="0.35">
      <c r="A987" s="440"/>
      <c r="B987" s="443"/>
      <c r="C987" s="242" t="s">
        <v>148</v>
      </c>
      <c r="D987" s="238" t="s">
        <v>149</v>
      </c>
      <c r="E987" s="245" t="s">
        <v>27</v>
      </c>
      <c r="F987" s="245">
        <v>90</v>
      </c>
      <c r="G987" s="245">
        <v>90</v>
      </c>
      <c r="H987" s="248">
        <f t="shared" si="147"/>
        <v>100</v>
      </c>
      <c r="I987" s="245"/>
      <c r="J987" s="252"/>
      <c r="K987" s="249"/>
      <c r="L987" s="245"/>
      <c r="M987" s="253"/>
      <c r="N987" s="253"/>
      <c r="O987" s="248"/>
      <c r="P987" s="270"/>
      <c r="Q987" s="247"/>
      <c r="R987" s="250"/>
      <c r="S987" s="265"/>
    </row>
    <row r="988" spans="1:20" ht="65.25" customHeight="1" x14ac:dyDescent="0.35">
      <c r="A988" s="440"/>
      <c r="B988" s="443"/>
      <c r="C988" s="237" t="s">
        <v>175</v>
      </c>
      <c r="D988" s="240" t="s">
        <v>233</v>
      </c>
      <c r="E988" s="245"/>
      <c r="F988" s="245"/>
      <c r="G988" s="245"/>
      <c r="H988" s="243">
        <f>H989</f>
        <v>100</v>
      </c>
      <c r="I988" s="243">
        <f>H988</f>
        <v>100</v>
      </c>
      <c r="J988" s="237" t="s">
        <v>175</v>
      </c>
      <c r="K988" s="240" t="str">
        <f>D988</f>
        <v>Реализация дополнительных общеразвивающих программ</v>
      </c>
      <c r="L988" s="245"/>
      <c r="M988" s="253"/>
      <c r="N988" s="253"/>
      <c r="O988" s="243">
        <f>O989</f>
        <v>100</v>
      </c>
      <c r="P988" s="270">
        <f>O988</f>
        <v>100</v>
      </c>
      <c r="Q988" s="247">
        <f>(I988+P988)/2</f>
        <v>100</v>
      </c>
      <c r="R988" s="245"/>
      <c r="S988" s="265"/>
    </row>
    <row r="989" spans="1:20" ht="93.75" customHeight="1" x14ac:dyDescent="0.35">
      <c r="A989" s="440"/>
      <c r="B989" s="443"/>
      <c r="C989" s="242" t="s">
        <v>176</v>
      </c>
      <c r="D989" s="238" t="s">
        <v>149</v>
      </c>
      <c r="E989" s="245" t="s">
        <v>27</v>
      </c>
      <c r="F989" s="245">
        <v>90</v>
      </c>
      <c r="G989" s="245">
        <v>90</v>
      </c>
      <c r="H989" s="248">
        <f t="shared" ref="H989" si="149">(G989/F989)*100</f>
        <v>100</v>
      </c>
      <c r="I989" s="245"/>
      <c r="J989" s="252" t="s">
        <v>45</v>
      </c>
      <c r="K989" s="249" t="s">
        <v>224</v>
      </c>
      <c r="L989" s="245" t="s">
        <v>427</v>
      </c>
      <c r="M989" s="245">
        <v>58752</v>
      </c>
      <c r="N989" s="245">
        <v>58752</v>
      </c>
      <c r="O989" s="248">
        <f>(N989/M989)*100</f>
        <v>100</v>
      </c>
      <c r="P989" s="270"/>
      <c r="Q989" s="247"/>
      <c r="R989" s="250"/>
      <c r="S989" s="265"/>
    </row>
    <row r="990" spans="1:20" s="264" customFormat="1" ht="41.25" customHeight="1" x14ac:dyDescent="0.35">
      <c r="A990" s="441"/>
      <c r="B990" s="444"/>
      <c r="C990" s="257"/>
      <c r="D990" s="258" t="s">
        <v>6</v>
      </c>
      <c r="E990" s="257"/>
      <c r="F990" s="259"/>
      <c r="G990" s="259"/>
      <c r="H990" s="260">
        <f>(H988+H985+H979+H973+H967)/5</f>
        <v>100</v>
      </c>
      <c r="I990" s="260">
        <f>H990</f>
        <v>100</v>
      </c>
      <c r="J990" s="261"/>
      <c r="K990" s="258" t="s">
        <v>6</v>
      </c>
      <c r="L990" s="259"/>
      <c r="M990" s="262"/>
      <c r="N990" s="262"/>
      <c r="O990" s="260">
        <f>(O988+O985+O979+O973+O967)/5</f>
        <v>99.718309859154928</v>
      </c>
      <c r="P990" s="260">
        <f>O990</f>
        <v>99.718309859154928</v>
      </c>
      <c r="Q990" s="260">
        <f>(I990+P990)/2</f>
        <v>99.859154929577471</v>
      </c>
      <c r="R990" s="257" t="s">
        <v>490</v>
      </c>
      <c r="S990" s="265"/>
      <c r="T990" s="263"/>
    </row>
    <row r="991" spans="1:20" ht="65.25" customHeight="1" x14ac:dyDescent="0.35">
      <c r="A991" s="439">
        <v>64</v>
      </c>
      <c r="B991" s="442" t="s">
        <v>187</v>
      </c>
      <c r="C991" s="237" t="s">
        <v>12</v>
      </c>
      <c r="D991" s="240" t="s">
        <v>135</v>
      </c>
      <c r="E991" s="244"/>
      <c r="F991" s="244"/>
      <c r="G991" s="244"/>
      <c r="H991" s="243">
        <f>(H992+H993+H994+H995+H996)/5</f>
        <v>100</v>
      </c>
      <c r="I991" s="243">
        <f>H991</f>
        <v>100</v>
      </c>
      <c r="J991" s="244" t="s">
        <v>12</v>
      </c>
      <c r="K991" s="240" t="s">
        <v>135</v>
      </c>
      <c r="L991" s="245"/>
      <c r="M991" s="245"/>
      <c r="N991" s="245"/>
      <c r="O991" s="243">
        <f>O992</f>
        <v>100</v>
      </c>
      <c r="P991" s="270">
        <f>O991</f>
        <v>100</v>
      </c>
      <c r="Q991" s="243">
        <f>(I991+P991)/2</f>
        <v>100</v>
      </c>
      <c r="R991" s="245"/>
      <c r="S991" s="265"/>
    </row>
    <row r="992" spans="1:20" ht="65.25" customHeight="1" x14ac:dyDescent="0.35">
      <c r="A992" s="440"/>
      <c r="B992" s="443"/>
      <c r="C992" s="242" t="s">
        <v>7</v>
      </c>
      <c r="D992" s="238" t="s">
        <v>136</v>
      </c>
      <c r="E992" s="245" t="s">
        <v>27</v>
      </c>
      <c r="F992" s="245">
        <v>100</v>
      </c>
      <c r="G992" s="245">
        <v>100</v>
      </c>
      <c r="H992" s="248">
        <f t="shared" ref="H992:H994" si="150">(G992/F992)*100</f>
        <v>100</v>
      </c>
      <c r="I992" s="245"/>
      <c r="J992" s="245" t="s">
        <v>7</v>
      </c>
      <c r="K992" s="249" t="s">
        <v>93</v>
      </c>
      <c r="L992" s="245" t="s">
        <v>40</v>
      </c>
      <c r="M992" s="245">
        <v>251</v>
      </c>
      <c r="N992" s="245">
        <v>251</v>
      </c>
      <c r="O992" s="248">
        <f>(N992/M992)*100</f>
        <v>100</v>
      </c>
      <c r="P992" s="270"/>
      <c r="Q992" s="247"/>
      <c r="R992" s="250"/>
      <c r="S992" s="265"/>
    </row>
    <row r="993" spans="1:19" x14ac:dyDescent="0.35">
      <c r="A993" s="440"/>
      <c r="B993" s="443"/>
      <c r="C993" s="242" t="s">
        <v>8</v>
      </c>
      <c r="D993" s="238" t="s">
        <v>137</v>
      </c>
      <c r="E993" s="245" t="s">
        <v>27</v>
      </c>
      <c r="F993" s="245">
        <v>100</v>
      </c>
      <c r="G993" s="245">
        <v>100</v>
      </c>
      <c r="H993" s="248">
        <f t="shared" si="150"/>
        <v>100</v>
      </c>
      <c r="I993" s="245"/>
      <c r="J993" s="245"/>
      <c r="K993" s="271"/>
      <c r="L993" s="245"/>
      <c r="M993" s="251"/>
      <c r="N993" s="251"/>
      <c r="O993" s="248"/>
      <c r="P993" s="270"/>
      <c r="Q993" s="247"/>
      <c r="R993" s="250"/>
      <c r="S993" s="265"/>
    </row>
    <row r="994" spans="1:19" ht="40.5" customHeight="1" x14ac:dyDescent="0.35">
      <c r="A994" s="440"/>
      <c r="B994" s="443"/>
      <c r="C994" s="242" t="s">
        <v>9</v>
      </c>
      <c r="D994" s="238" t="s">
        <v>138</v>
      </c>
      <c r="E994" s="245" t="s">
        <v>524</v>
      </c>
      <c r="F994" s="245">
        <v>100</v>
      </c>
      <c r="G994" s="245">
        <v>100</v>
      </c>
      <c r="H994" s="248">
        <f t="shared" si="150"/>
        <v>100</v>
      </c>
      <c r="I994" s="245"/>
      <c r="J994" s="252"/>
      <c r="K994" s="249"/>
      <c r="L994" s="245"/>
      <c r="M994" s="253"/>
      <c r="N994" s="253"/>
      <c r="O994" s="248"/>
      <c r="P994" s="270"/>
      <c r="Q994" s="247"/>
      <c r="R994" s="250"/>
      <c r="S994" s="265"/>
    </row>
    <row r="995" spans="1:19" ht="59.25" customHeight="1" x14ac:dyDescent="0.35">
      <c r="A995" s="440"/>
      <c r="B995" s="443"/>
      <c r="C995" s="242" t="s">
        <v>10</v>
      </c>
      <c r="D995" s="238" t="s">
        <v>525</v>
      </c>
      <c r="E995" s="245" t="s">
        <v>27</v>
      </c>
      <c r="F995" s="245">
        <v>90</v>
      </c>
      <c r="G995" s="245">
        <v>100</v>
      </c>
      <c r="H995" s="248">
        <v>100</v>
      </c>
      <c r="I995" s="245"/>
      <c r="J995" s="252"/>
      <c r="K995" s="249"/>
      <c r="L995" s="245"/>
      <c r="M995" s="253"/>
      <c r="N995" s="253"/>
      <c r="O995" s="248"/>
      <c r="P995" s="270"/>
      <c r="Q995" s="247"/>
      <c r="R995" s="250"/>
      <c r="S995" s="265"/>
    </row>
    <row r="996" spans="1:19" ht="113.25" customHeight="1" x14ac:dyDescent="0.35">
      <c r="A996" s="440"/>
      <c r="B996" s="443"/>
      <c r="C996" s="242" t="s">
        <v>37</v>
      </c>
      <c r="D996" s="238" t="s">
        <v>139</v>
      </c>
      <c r="E996" s="245" t="s">
        <v>27</v>
      </c>
      <c r="F996" s="245">
        <v>100</v>
      </c>
      <c r="G996" s="245">
        <v>100</v>
      </c>
      <c r="H996" s="248">
        <f t="shared" ref="H996" si="151">(G996/F996)*100</f>
        <v>100</v>
      </c>
      <c r="I996" s="245"/>
      <c r="J996" s="252"/>
      <c r="K996" s="249"/>
      <c r="L996" s="245"/>
      <c r="M996" s="253"/>
      <c r="N996" s="253"/>
      <c r="O996" s="248"/>
      <c r="P996" s="270"/>
      <c r="Q996" s="247"/>
      <c r="R996" s="250"/>
      <c r="S996" s="265"/>
    </row>
    <row r="997" spans="1:19" ht="72.75" customHeight="1" x14ac:dyDescent="0.35">
      <c r="A997" s="440"/>
      <c r="B997" s="443"/>
      <c r="C997" s="237" t="s">
        <v>13</v>
      </c>
      <c r="D997" s="240" t="s">
        <v>140</v>
      </c>
      <c r="E997" s="245"/>
      <c r="F997" s="245"/>
      <c r="G997" s="245"/>
      <c r="H997" s="243">
        <f>(H998+H999+H1000+H1001+H1002)/5</f>
        <v>100</v>
      </c>
      <c r="I997" s="243">
        <f>H997</f>
        <v>100</v>
      </c>
      <c r="J997" s="244" t="s">
        <v>13</v>
      </c>
      <c r="K997" s="331" t="s">
        <v>140</v>
      </c>
      <c r="L997" s="245"/>
      <c r="M997" s="253"/>
      <c r="N997" s="253"/>
      <c r="O997" s="243">
        <f>O998</f>
        <v>100</v>
      </c>
      <c r="P997" s="270">
        <f>O997</f>
        <v>100</v>
      </c>
      <c r="Q997" s="243">
        <f>(I997+P997)/2</f>
        <v>100</v>
      </c>
      <c r="R997" s="245"/>
      <c r="S997" s="265"/>
    </row>
    <row r="998" spans="1:19" ht="74.25" customHeight="1" x14ac:dyDescent="0.35">
      <c r="A998" s="440"/>
      <c r="B998" s="443"/>
      <c r="C998" s="242" t="s">
        <v>14</v>
      </c>
      <c r="D998" s="238" t="s">
        <v>141</v>
      </c>
      <c r="E998" s="245" t="s">
        <v>27</v>
      </c>
      <c r="F998" s="245">
        <v>100</v>
      </c>
      <c r="G998" s="245">
        <v>100</v>
      </c>
      <c r="H998" s="248">
        <f t="shared" ref="H998:H1000" si="152">(G998/F998)*100</f>
        <v>100</v>
      </c>
      <c r="I998" s="245"/>
      <c r="J998" s="252" t="s">
        <v>14</v>
      </c>
      <c r="K998" s="249" t="s">
        <v>93</v>
      </c>
      <c r="L998" s="245" t="s">
        <v>40</v>
      </c>
      <c r="M998" s="245">
        <v>285</v>
      </c>
      <c r="N998" s="245">
        <v>285</v>
      </c>
      <c r="O998" s="248">
        <f>(N998/M998)*100</f>
        <v>100</v>
      </c>
      <c r="P998" s="242"/>
      <c r="Q998" s="247"/>
      <c r="R998" s="250"/>
      <c r="S998" s="265"/>
    </row>
    <row r="999" spans="1:19" x14ac:dyDescent="0.35">
      <c r="A999" s="440"/>
      <c r="B999" s="443"/>
      <c r="C999" s="242" t="s">
        <v>15</v>
      </c>
      <c r="D999" s="238" t="s">
        <v>142</v>
      </c>
      <c r="E999" s="245" t="s">
        <v>27</v>
      </c>
      <c r="F999" s="245">
        <v>100</v>
      </c>
      <c r="G999" s="245">
        <v>100</v>
      </c>
      <c r="H999" s="248">
        <f t="shared" si="152"/>
        <v>100</v>
      </c>
      <c r="I999" s="245"/>
      <c r="J999" s="252"/>
      <c r="K999" s="249"/>
      <c r="L999" s="245"/>
      <c r="M999" s="253"/>
      <c r="N999" s="253"/>
      <c r="O999" s="248"/>
      <c r="P999" s="270"/>
      <c r="Q999" s="247"/>
      <c r="R999" s="250"/>
      <c r="S999" s="265"/>
    </row>
    <row r="1000" spans="1:19" ht="45" customHeight="1" x14ac:dyDescent="0.35">
      <c r="A1000" s="440"/>
      <c r="B1000" s="443"/>
      <c r="C1000" s="242" t="s">
        <v>41</v>
      </c>
      <c r="D1000" s="238" t="s">
        <v>138</v>
      </c>
      <c r="E1000" s="245" t="s">
        <v>524</v>
      </c>
      <c r="F1000" s="245">
        <v>100</v>
      </c>
      <c r="G1000" s="245">
        <v>100</v>
      </c>
      <c r="H1000" s="248">
        <f t="shared" si="152"/>
        <v>100</v>
      </c>
      <c r="I1000" s="245"/>
      <c r="J1000" s="252"/>
      <c r="K1000" s="249"/>
      <c r="L1000" s="245"/>
      <c r="M1000" s="253"/>
      <c r="N1000" s="253"/>
      <c r="O1000" s="248"/>
      <c r="P1000" s="270"/>
      <c r="Q1000" s="247"/>
      <c r="R1000" s="250"/>
      <c r="S1000" s="265"/>
    </row>
    <row r="1001" spans="1:19" ht="57.75" customHeight="1" x14ac:dyDescent="0.35">
      <c r="A1001" s="440"/>
      <c r="B1001" s="443"/>
      <c r="C1001" s="242" t="s">
        <v>47</v>
      </c>
      <c r="D1001" s="238" t="s">
        <v>525</v>
      </c>
      <c r="E1001" s="245" t="s">
        <v>27</v>
      </c>
      <c r="F1001" s="245">
        <v>90</v>
      </c>
      <c r="G1001" s="245">
        <v>100</v>
      </c>
      <c r="H1001" s="248">
        <v>100</v>
      </c>
      <c r="I1001" s="245"/>
      <c r="J1001" s="252"/>
      <c r="K1001" s="249"/>
      <c r="L1001" s="245"/>
      <c r="M1001" s="253"/>
      <c r="N1001" s="253"/>
      <c r="O1001" s="248"/>
      <c r="P1001" s="270"/>
      <c r="Q1001" s="247"/>
      <c r="R1001" s="250"/>
      <c r="S1001" s="265"/>
    </row>
    <row r="1002" spans="1:19" ht="114" customHeight="1" x14ac:dyDescent="0.35">
      <c r="A1002" s="440"/>
      <c r="B1002" s="443"/>
      <c r="C1002" s="242" t="s">
        <v>69</v>
      </c>
      <c r="D1002" s="238" t="s">
        <v>139</v>
      </c>
      <c r="E1002" s="245" t="s">
        <v>27</v>
      </c>
      <c r="F1002" s="245">
        <v>100</v>
      </c>
      <c r="G1002" s="245">
        <v>100</v>
      </c>
      <c r="H1002" s="248">
        <f t="shared" ref="H1002" si="153">(G1002/F1002)*100</f>
        <v>100</v>
      </c>
      <c r="I1002" s="245"/>
      <c r="J1002" s="252"/>
      <c r="K1002" s="249"/>
      <c r="L1002" s="245"/>
      <c r="M1002" s="253"/>
      <c r="N1002" s="253"/>
      <c r="O1002" s="248"/>
      <c r="P1002" s="270"/>
      <c r="Q1002" s="247"/>
      <c r="R1002" s="250"/>
      <c r="S1002" s="265"/>
    </row>
    <row r="1003" spans="1:19" ht="65.25" customHeight="1" x14ac:dyDescent="0.35">
      <c r="A1003" s="440"/>
      <c r="B1003" s="443"/>
      <c r="C1003" s="237" t="s">
        <v>30</v>
      </c>
      <c r="D1003" s="240" t="s">
        <v>143</v>
      </c>
      <c r="E1003" s="245"/>
      <c r="F1003" s="245"/>
      <c r="G1003" s="245"/>
      <c r="H1003" s="243">
        <f>(H1004+H1005+H1006+H1007+H1008)/5</f>
        <v>100</v>
      </c>
      <c r="I1003" s="243">
        <f>H1003</f>
        <v>100</v>
      </c>
      <c r="J1003" s="244" t="s">
        <v>30</v>
      </c>
      <c r="K1003" s="331" t="str">
        <f>D1003</f>
        <v>Реализация основных общеобразовательных программ среднего общего образования</v>
      </c>
      <c r="L1003" s="245"/>
      <c r="M1003" s="253"/>
      <c r="N1003" s="253"/>
      <c r="O1003" s="243">
        <f>O1004</f>
        <v>100</v>
      </c>
      <c r="P1003" s="270">
        <f>O1003</f>
        <v>100</v>
      </c>
      <c r="Q1003" s="243">
        <f>(I1003+P1003)/2</f>
        <v>100</v>
      </c>
      <c r="R1003" s="245"/>
      <c r="S1003" s="265"/>
    </row>
    <row r="1004" spans="1:19" ht="65.25" customHeight="1" x14ac:dyDescent="0.35">
      <c r="A1004" s="440"/>
      <c r="B1004" s="443"/>
      <c r="C1004" s="242" t="s">
        <v>31</v>
      </c>
      <c r="D1004" s="238" t="s">
        <v>144</v>
      </c>
      <c r="E1004" s="245" t="s">
        <v>27</v>
      </c>
      <c r="F1004" s="245">
        <v>100</v>
      </c>
      <c r="G1004" s="245">
        <v>100</v>
      </c>
      <c r="H1004" s="248">
        <f t="shared" ref="H1004:H1006" si="154">(G1004/F1004)*100</f>
        <v>100</v>
      </c>
      <c r="I1004" s="245"/>
      <c r="J1004" s="252" t="s">
        <v>31</v>
      </c>
      <c r="K1004" s="249" t="s">
        <v>93</v>
      </c>
      <c r="L1004" s="245" t="s">
        <v>40</v>
      </c>
      <c r="M1004" s="245">
        <v>50</v>
      </c>
      <c r="N1004" s="245">
        <v>50</v>
      </c>
      <c r="O1004" s="248">
        <f>(N1004/M1004)*100</f>
        <v>100</v>
      </c>
      <c r="P1004" s="242"/>
      <c r="Q1004" s="247"/>
      <c r="R1004" s="250"/>
      <c r="S1004" s="265"/>
    </row>
    <row r="1005" spans="1:19" x14ac:dyDescent="0.35">
      <c r="A1005" s="440"/>
      <c r="B1005" s="443"/>
      <c r="C1005" s="242" t="s">
        <v>32</v>
      </c>
      <c r="D1005" s="238" t="s">
        <v>145</v>
      </c>
      <c r="E1005" s="245" t="s">
        <v>27</v>
      </c>
      <c r="F1005" s="245">
        <v>100</v>
      </c>
      <c r="G1005" s="245">
        <v>100</v>
      </c>
      <c r="H1005" s="248">
        <f t="shared" si="154"/>
        <v>100</v>
      </c>
      <c r="I1005" s="245"/>
      <c r="J1005" s="252"/>
      <c r="K1005" s="249"/>
      <c r="L1005" s="245"/>
      <c r="M1005" s="253"/>
      <c r="N1005" s="253"/>
      <c r="O1005" s="248"/>
      <c r="P1005" s="270"/>
      <c r="Q1005" s="247"/>
      <c r="R1005" s="250"/>
      <c r="S1005" s="265"/>
    </row>
    <row r="1006" spans="1:19" ht="52.5" customHeight="1" x14ac:dyDescent="0.35">
      <c r="A1006" s="440"/>
      <c r="B1006" s="443"/>
      <c r="C1006" s="242" t="s">
        <v>54</v>
      </c>
      <c r="D1006" s="238" t="s">
        <v>138</v>
      </c>
      <c r="E1006" s="245" t="s">
        <v>524</v>
      </c>
      <c r="F1006" s="245">
        <v>100</v>
      </c>
      <c r="G1006" s="245">
        <v>100</v>
      </c>
      <c r="H1006" s="248">
        <f t="shared" si="154"/>
        <v>100</v>
      </c>
      <c r="I1006" s="245"/>
      <c r="J1006" s="252"/>
      <c r="K1006" s="249"/>
      <c r="L1006" s="245"/>
      <c r="M1006" s="253"/>
      <c r="N1006" s="253"/>
      <c r="O1006" s="248"/>
      <c r="P1006" s="270"/>
      <c r="Q1006" s="247"/>
      <c r="R1006" s="250"/>
      <c r="S1006" s="265"/>
    </row>
    <row r="1007" spans="1:19" ht="60.75" customHeight="1" x14ac:dyDescent="0.35">
      <c r="A1007" s="440"/>
      <c r="B1007" s="443"/>
      <c r="C1007" s="242" t="s">
        <v>55</v>
      </c>
      <c r="D1007" s="238" t="s">
        <v>525</v>
      </c>
      <c r="E1007" s="245" t="s">
        <v>27</v>
      </c>
      <c r="F1007" s="245">
        <v>90</v>
      </c>
      <c r="G1007" s="245">
        <v>100</v>
      </c>
      <c r="H1007" s="248">
        <v>100</v>
      </c>
      <c r="I1007" s="245"/>
      <c r="J1007" s="252"/>
      <c r="K1007" s="249"/>
      <c r="L1007" s="245"/>
      <c r="M1007" s="253"/>
      <c r="N1007" s="253"/>
      <c r="O1007" s="248"/>
      <c r="P1007" s="270"/>
      <c r="Q1007" s="247"/>
      <c r="R1007" s="250"/>
      <c r="S1007" s="265"/>
    </row>
    <row r="1008" spans="1:19" ht="125.25" customHeight="1" x14ac:dyDescent="0.35">
      <c r="A1008" s="440"/>
      <c r="B1008" s="443"/>
      <c r="C1008" s="242" t="s">
        <v>146</v>
      </c>
      <c r="D1008" s="238" t="s">
        <v>139</v>
      </c>
      <c r="E1008" s="245" t="s">
        <v>27</v>
      </c>
      <c r="F1008" s="245">
        <v>100</v>
      </c>
      <c r="G1008" s="245">
        <v>100</v>
      </c>
      <c r="H1008" s="248">
        <f t="shared" ref="H1008:H1011" si="155">(G1008/F1008)*100</f>
        <v>100</v>
      </c>
      <c r="I1008" s="245"/>
      <c r="J1008" s="252"/>
      <c r="K1008" s="249"/>
      <c r="L1008" s="245"/>
      <c r="M1008" s="253"/>
      <c r="N1008" s="253"/>
      <c r="O1008" s="248"/>
      <c r="P1008" s="270"/>
      <c r="Q1008" s="247"/>
      <c r="R1008" s="250"/>
      <c r="S1008" s="265"/>
    </row>
    <row r="1009" spans="1:20" x14ac:dyDescent="0.35">
      <c r="A1009" s="440"/>
      <c r="B1009" s="443"/>
      <c r="C1009" s="237" t="s">
        <v>44</v>
      </c>
      <c r="D1009" s="240" t="s">
        <v>94</v>
      </c>
      <c r="E1009" s="245"/>
      <c r="F1009" s="245"/>
      <c r="G1009" s="245"/>
      <c r="H1009" s="243">
        <f>(H1010+H1011)/2</f>
        <v>100</v>
      </c>
      <c r="I1009" s="243">
        <f>H1009</f>
        <v>100</v>
      </c>
      <c r="J1009" s="237" t="s">
        <v>44</v>
      </c>
      <c r="K1009" s="240" t="s">
        <v>94</v>
      </c>
      <c r="L1009" s="245"/>
      <c r="M1009" s="253"/>
      <c r="N1009" s="253"/>
      <c r="O1009" s="243">
        <f>O1010</f>
        <v>100</v>
      </c>
      <c r="P1009" s="270">
        <f>O1009</f>
        <v>100</v>
      </c>
      <c r="Q1009" s="247">
        <f>(I1009+P1009)/2</f>
        <v>100</v>
      </c>
      <c r="R1009" s="245"/>
      <c r="S1009" s="265"/>
    </row>
    <row r="1010" spans="1:20" ht="45.75" customHeight="1" x14ac:dyDescent="0.35">
      <c r="A1010" s="440"/>
      <c r="B1010" s="443"/>
      <c r="C1010" s="242" t="s">
        <v>45</v>
      </c>
      <c r="D1010" s="238" t="s">
        <v>147</v>
      </c>
      <c r="E1010" s="245" t="s">
        <v>27</v>
      </c>
      <c r="F1010" s="245">
        <v>100</v>
      </c>
      <c r="G1010" s="245">
        <v>100</v>
      </c>
      <c r="H1010" s="248">
        <f t="shared" si="155"/>
        <v>100</v>
      </c>
      <c r="I1010" s="245"/>
      <c r="J1010" s="252" t="s">
        <v>45</v>
      </c>
      <c r="K1010" s="249" t="s">
        <v>93</v>
      </c>
      <c r="L1010" s="245" t="s">
        <v>40</v>
      </c>
      <c r="M1010" s="245">
        <v>67</v>
      </c>
      <c r="N1010" s="245">
        <v>67</v>
      </c>
      <c r="O1010" s="248">
        <f>(N1010/M1010)*100</f>
        <v>100</v>
      </c>
      <c r="P1010" s="270"/>
      <c r="Q1010" s="247"/>
      <c r="R1010" s="250"/>
      <c r="S1010" s="265"/>
    </row>
    <row r="1011" spans="1:20" ht="84" customHeight="1" x14ac:dyDescent="0.35">
      <c r="A1011" s="440"/>
      <c r="B1011" s="443"/>
      <c r="C1011" s="242" t="s">
        <v>148</v>
      </c>
      <c r="D1011" s="238" t="s">
        <v>149</v>
      </c>
      <c r="E1011" s="245" t="s">
        <v>27</v>
      </c>
      <c r="F1011" s="245">
        <v>90</v>
      </c>
      <c r="G1011" s="245">
        <v>90</v>
      </c>
      <c r="H1011" s="248">
        <f t="shared" si="155"/>
        <v>100</v>
      </c>
      <c r="I1011" s="245"/>
      <c r="J1011" s="252"/>
      <c r="K1011" s="249"/>
      <c r="L1011" s="245"/>
      <c r="M1011" s="253"/>
      <c r="N1011" s="253"/>
      <c r="O1011" s="248"/>
      <c r="P1011" s="270"/>
      <c r="Q1011" s="247"/>
      <c r="R1011" s="250"/>
      <c r="S1011" s="265"/>
    </row>
    <row r="1012" spans="1:20" ht="60" customHeight="1" x14ac:dyDescent="0.35">
      <c r="A1012" s="440"/>
      <c r="B1012" s="443"/>
      <c r="C1012" s="237" t="s">
        <v>175</v>
      </c>
      <c r="D1012" s="240" t="s">
        <v>233</v>
      </c>
      <c r="E1012" s="245"/>
      <c r="F1012" s="245"/>
      <c r="G1012" s="245"/>
      <c r="H1012" s="243">
        <f>H1013</f>
        <v>100</v>
      </c>
      <c r="I1012" s="243">
        <f>H1012</f>
        <v>100</v>
      </c>
      <c r="J1012" s="237" t="s">
        <v>175</v>
      </c>
      <c r="K1012" s="240" t="str">
        <f>D1012</f>
        <v>Реализация дополнительных общеразвивающих программ</v>
      </c>
      <c r="L1012" s="245"/>
      <c r="M1012" s="253"/>
      <c r="N1012" s="253"/>
      <c r="O1012" s="243">
        <f>O1013</f>
        <v>100</v>
      </c>
      <c r="P1012" s="270">
        <f>O1012</f>
        <v>100</v>
      </c>
      <c r="Q1012" s="247">
        <f>(I1012+P1012)/2</f>
        <v>100</v>
      </c>
      <c r="R1012" s="242"/>
      <c r="S1012" s="265"/>
    </row>
    <row r="1013" spans="1:20" ht="81.75" customHeight="1" x14ac:dyDescent="0.35">
      <c r="A1013" s="440"/>
      <c r="B1013" s="443"/>
      <c r="C1013" s="242" t="s">
        <v>176</v>
      </c>
      <c r="D1013" s="238" t="s">
        <v>149</v>
      </c>
      <c r="E1013" s="245" t="s">
        <v>27</v>
      </c>
      <c r="F1013" s="245">
        <v>90</v>
      </c>
      <c r="G1013" s="245">
        <v>90</v>
      </c>
      <c r="H1013" s="248">
        <f>(G1013/F1013)*100</f>
        <v>100</v>
      </c>
      <c r="I1013" s="245"/>
      <c r="J1013" s="252" t="s">
        <v>176</v>
      </c>
      <c r="K1013" s="249" t="s">
        <v>224</v>
      </c>
      <c r="L1013" s="245" t="s">
        <v>427</v>
      </c>
      <c r="M1013" s="245">
        <v>36720</v>
      </c>
      <c r="N1013" s="245">
        <v>36720</v>
      </c>
      <c r="O1013" s="248">
        <f>(N1013/M1013)*100</f>
        <v>100</v>
      </c>
      <c r="P1013" s="270"/>
      <c r="Q1013" s="247"/>
      <c r="R1013" s="250"/>
      <c r="S1013" s="265"/>
    </row>
    <row r="1014" spans="1:20" s="264" customFormat="1" ht="52.5" customHeight="1" x14ac:dyDescent="0.35">
      <c r="A1014" s="441"/>
      <c r="B1014" s="444"/>
      <c r="C1014" s="257"/>
      <c r="D1014" s="258" t="s">
        <v>6</v>
      </c>
      <c r="E1014" s="257"/>
      <c r="F1014" s="259"/>
      <c r="G1014" s="259"/>
      <c r="H1014" s="260">
        <f>(H1012+H1009+H1003+H997+H991)/5</f>
        <v>100</v>
      </c>
      <c r="I1014" s="260">
        <f>H1014</f>
        <v>100</v>
      </c>
      <c r="J1014" s="261"/>
      <c r="K1014" s="258" t="s">
        <v>6</v>
      </c>
      <c r="L1014" s="259"/>
      <c r="M1014" s="262"/>
      <c r="N1014" s="262"/>
      <c r="O1014" s="260">
        <f>(O1012+O1009+O1003+O997+O991)/5</f>
        <v>100</v>
      </c>
      <c r="P1014" s="260">
        <f>O1014</f>
        <v>100</v>
      </c>
      <c r="Q1014" s="260">
        <f>(I1014+P1014)/2</f>
        <v>100</v>
      </c>
      <c r="R1014" s="257" t="s">
        <v>33</v>
      </c>
      <c r="S1014" s="265"/>
      <c r="T1014" s="263"/>
    </row>
    <row r="1015" spans="1:20" ht="78.75" customHeight="1" x14ac:dyDescent="0.35">
      <c r="A1015" s="439">
        <v>65</v>
      </c>
      <c r="B1015" s="442" t="s">
        <v>188</v>
      </c>
      <c r="C1015" s="237" t="s">
        <v>12</v>
      </c>
      <c r="D1015" s="240" t="s">
        <v>135</v>
      </c>
      <c r="E1015" s="244"/>
      <c r="F1015" s="244"/>
      <c r="G1015" s="244"/>
      <c r="H1015" s="243">
        <v>100</v>
      </c>
      <c r="I1015" s="243">
        <f>H1015</f>
        <v>100</v>
      </c>
      <c r="J1015" s="244" t="s">
        <v>12</v>
      </c>
      <c r="K1015" s="240" t="s">
        <v>135</v>
      </c>
      <c r="L1015" s="245"/>
      <c r="M1015" s="245"/>
      <c r="N1015" s="245"/>
      <c r="O1015" s="243">
        <f>O1016</f>
        <v>100</v>
      </c>
      <c r="P1015" s="270">
        <f>O1015</f>
        <v>100</v>
      </c>
      <c r="Q1015" s="247">
        <f>(I1015+P1015)/2</f>
        <v>100</v>
      </c>
      <c r="R1015" s="245"/>
      <c r="S1015" s="265"/>
    </row>
    <row r="1016" spans="1:20" ht="78" customHeight="1" x14ac:dyDescent="0.35">
      <c r="A1016" s="440"/>
      <c r="B1016" s="443"/>
      <c r="C1016" s="242" t="s">
        <v>7</v>
      </c>
      <c r="D1016" s="238" t="s">
        <v>136</v>
      </c>
      <c r="E1016" s="245" t="s">
        <v>27</v>
      </c>
      <c r="F1016" s="245">
        <v>100</v>
      </c>
      <c r="G1016" s="245">
        <v>100</v>
      </c>
      <c r="H1016" s="248">
        <f>G1016/F1016*100</f>
        <v>100</v>
      </c>
      <c r="I1016" s="245"/>
      <c r="J1016" s="245" t="s">
        <v>7</v>
      </c>
      <c r="K1016" s="249" t="s">
        <v>93</v>
      </c>
      <c r="L1016" s="245" t="s">
        <v>40</v>
      </c>
      <c r="M1016" s="245">
        <v>306</v>
      </c>
      <c r="N1016" s="245">
        <v>306</v>
      </c>
      <c r="O1016" s="248">
        <f>N1016/M1016*100</f>
        <v>100</v>
      </c>
      <c r="P1016" s="270"/>
      <c r="Q1016" s="247"/>
      <c r="R1016" s="250"/>
      <c r="S1016" s="265"/>
    </row>
    <row r="1017" spans="1:20" x14ac:dyDescent="0.35">
      <c r="A1017" s="440"/>
      <c r="B1017" s="443"/>
      <c r="C1017" s="242" t="s">
        <v>8</v>
      </c>
      <c r="D1017" s="238" t="s">
        <v>137</v>
      </c>
      <c r="E1017" s="245" t="s">
        <v>27</v>
      </c>
      <c r="F1017" s="245">
        <v>100</v>
      </c>
      <c r="G1017" s="245">
        <v>100</v>
      </c>
      <c r="H1017" s="248">
        <f>G1017/F1017*100</f>
        <v>100</v>
      </c>
      <c r="I1017" s="245"/>
      <c r="J1017" s="245"/>
      <c r="K1017" s="271"/>
      <c r="L1017" s="245"/>
      <c r="M1017" s="251"/>
      <c r="N1017" s="251"/>
      <c r="O1017" s="248"/>
      <c r="P1017" s="270"/>
      <c r="Q1017" s="247"/>
      <c r="R1017" s="250"/>
      <c r="S1017" s="265"/>
    </row>
    <row r="1018" spans="1:20" ht="60.75" customHeight="1" x14ac:dyDescent="0.35">
      <c r="A1018" s="440"/>
      <c r="B1018" s="443"/>
      <c r="C1018" s="242" t="s">
        <v>9</v>
      </c>
      <c r="D1018" s="238" t="s">
        <v>138</v>
      </c>
      <c r="E1018" s="245" t="s">
        <v>27</v>
      </c>
      <c r="F1018" s="245">
        <v>100</v>
      </c>
      <c r="G1018" s="245">
        <v>100</v>
      </c>
      <c r="H1018" s="248">
        <f>G1018/F1018*100</f>
        <v>100</v>
      </c>
      <c r="I1018" s="245"/>
      <c r="J1018" s="252"/>
      <c r="K1018" s="249"/>
      <c r="L1018" s="245"/>
      <c r="M1018" s="253"/>
      <c r="N1018" s="253"/>
      <c r="O1018" s="248"/>
      <c r="P1018" s="270"/>
      <c r="Q1018" s="247"/>
      <c r="R1018" s="250"/>
      <c r="S1018" s="265"/>
    </row>
    <row r="1019" spans="1:20" ht="76.5" customHeight="1" x14ac:dyDescent="0.35">
      <c r="A1019" s="440"/>
      <c r="B1019" s="443"/>
      <c r="C1019" s="242" t="s">
        <v>10</v>
      </c>
      <c r="D1019" s="238" t="s">
        <v>92</v>
      </c>
      <c r="E1019" s="245" t="s">
        <v>27</v>
      </c>
      <c r="F1019" s="245">
        <v>90</v>
      </c>
      <c r="G1019" s="245">
        <v>100</v>
      </c>
      <c r="H1019" s="248">
        <v>100</v>
      </c>
      <c r="I1019" s="245"/>
      <c r="J1019" s="252"/>
      <c r="K1019" s="249"/>
      <c r="L1019" s="245"/>
      <c r="M1019" s="253"/>
      <c r="N1019" s="253"/>
      <c r="O1019" s="248"/>
      <c r="P1019" s="270"/>
      <c r="Q1019" s="247"/>
      <c r="R1019" s="250"/>
      <c r="S1019" s="265"/>
    </row>
    <row r="1020" spans="1:20" ht="114.75" customHeight="1" x14ac:dyDescent="0.35">
      <c r="A1020" s="440"/>
      <c r="B1020" s="443"/>
      <c r="C1020" s="242" t="s">
        <v>37</v>
      </c>
      <c r="D1020" s="238" t="s">
        <v>139</v>
      </c>
      <c r="E1020" s="245" t="s">
        <v>27</v>
      </c>
      <c r="F1020" s="245">
        <v>100</v>
      </c>
      <c r="G1020" s="245">
        <v>100</v>
      </c>
      <c r="H1020" s="248">
        <f>G1020/F1020*100</f>
        <v>100</v>
      </c>
      <c r="I1020" s="245"/>
      <c r="J1020" s="252"/>
      <c r="K1020" s="249"/>
      <c r="L1020" s="245"/>
      <c r="M1020" s="253"/>
      <c r="N1020" s="253"/>
      <c r="O1020" s="248"/>
      <c r="P1020" s="270"/>
      <c r="Q1020" s="247"/>
      <c r="R1020" s="250"/>
      <c r="S1020" s="265"/>
    </row>
    <row r="1021" spans="1:20" ht="72.75" customHeight="1" x14ac:dyDescent="0.35">
      <c r="A1021" s="440"/>
      <c r="B1021" s="443"/>
      <c r="C1021" s="237" t="s">
        <v>13</v>
      </c>
      <c r="D1021" s="240" t="s">
        <v>140</v>
      </c>
      <c r="E1021" s="245"/>
      <c r="F1021" s="245"/>
      <c r="G1021" s="245"/>
      <c r="H1021" s="243">
        <v>100</v>
      </c>
      <c r="I1021" s="243">
        <f>H1021</f>
        <v>100</v>
      </c>
      <c r="J1021" s="237" t="s">
        <v>13</v>
      </c>
      <c r="K1021" s="240" t="s">
        <v>140</v>
      </c>
      <c r="L1021" s="245"/>
      <c r="M1021" s="253"/>
      <c r="N1021" s="253"/>
      <c r="O1021" s="243">
        <f>O1022</f>
        <v>100</v>
      </c>
      <c r="P1021" s="270">
        <f>O1021</f>
        <v>100</v>
      </c>
      <c r="Q1021" s="247">
        <f>(I1021+P1021)/2</f>
        <v>100</v>
      </c>
      <c r="R1021" s="242"/>
      <c r="S1021" s="265"/>
    </row>
    <row r="1022" spans="1:20" ht="71.25" customHeight="1" x14ac:dyDescent="0.35">
      <c r="A1022" s="440"/>
      <c r="B1022" s="443"/>
      <c r="C1022" s="242" t="s">
        <v>14</v>
      </c>
      <c r="D1022" s="238" t="s">
        <v>141</v>
      </c>
      <c r="E1022" s="245" t="s">
        <v>27</v>
      </c>
      <c r="F1022" s="245">
        <v>100</v>
      </c>
      <c r="G1022" s="245">
        <v>100</v>
      </c>
      <c r="H1022" s="248">
        <f>G1022/F1022*100</f>
        <v>100</v>
      </c>
      <c r="I1022" s="245"/>
      <c r="J1022" s="252" t="s">
        <v>14</v>
      </c>
      <c r="K1022" s="249" t="s">
        <v>93</v>
      </c>
      <c r="L1022" s="245" t="s">
        <v>40</v>
      </c>
      <c r="M1022" s="245">
        <v>320</v>
      </c>
      <c r="N1022" s="245">
        <v>320</v>
      </c>
      <c r="O1022" s="248">
        <f>N1022/M1022*100</f>
        <v>100</v>
      </c>
      <c r="P1022" s="242"/>
      <c r="Q1022" s="247"/>
      <c r="R1022" s="250"/>
      <c r="S1022" s="265"/>
    </row>
    <row r="1023" spans="1:20" ht="33.75" customHeight="1" x14ac:dyDescent="0.35">
      <c r="A1023" s="440"/>
      <c r="B1023" s="443"/>
      <c r="C1023" s="242" t="s">
        <v>15</v>
      </c>
      <c r="D1023" s="238" t="s">
        <v>142</v>
      </c>
      <c r="E1023" s="245" t="s">
        <v>27</v>
      </c>
      <c r="F1023" s="245">
        <v>100</v>
      </c>
      <c r="G1023" s="245">
        <v>100</v>
      </c>
      <c r="H1023" s="248">
        <f>G1023/F1023*100</f>
        <v>100</v>
      </c>
      <c r="I1023" s="245"/>
      <c r="J1023" s="252"/>
      <c r="K1023" s="249"/>
      <c r="L1023" s="245"/>
      <c r="M1023" s="253"/>
      <c r="N1023" s="253"/>
      <c r="O1023" s="248"/>
      <c r="P1023" s="270"/>
      <c r="Q1023" s="247"/>
      <c r="R1023" s="250"/>
      <c r="S1023" s="265"/>
    </row>
    <row r="1024" spans="1:20" ht="52.5" customHeight="1" x14ac:dyDescent="0.35">
      <c r="A1024" s="440"/>
      <c r="B1024" s="443"/>
      <c r="C1024" s="242" t="s">
        <v>41</v>
      </c>
      <c r="D1024" s="238" t="s">
        <v>138</v>
      </c>
      <c r="E1024" s="245" t="s">
        <v>27</v>
      </c>
      <c r="F1024" s="245">
        <v>100</v>
      </c>
      <c r="G1024" s="245">
        <v>100</v>
      </c>
      <c r="H1024" s="248">
        <f>G1024/F1024*100</f>
        <v>100</v>
      </c>
      <c r="I1024" s="245"/>
      <c r="J1024" s="252"/>
      <c r="K1024" s="249"/>
      <c r="L1024" s="245"/>
      <c r="M1024" s="253"/>
      <c r="N1024" s="253"/>
      <c r="O1024" s="248"/>
      <c r="P1024" s="270"/>
      <c r="Q1024" s="247"/>
      <c r="R1024" s="250"/>
      <c r="S1024" s="266"/>
    </row>
    <row r="1025" spans="1:20" ht="78" customHeight="1" x14ac:dyDescent="0.35">
      <c r="A1025" s="440"/>
      <c r="B1025" s="443"/>
      <c r="C1025" s="242" t="s">
        <v>47</v>
      </c>
      <c r="D1025" s="238" t="s">
        <v>92</v>
      </c>
      <c r="E1025" s="245" t="s">
        <v>27</v>
      </c>
      <c r="F1025" s="245">
        <v>90</v>
      </c>
      <c r="G1025" s="245">
        <v>100</v>
      </c>
      <c r="H1025" s="248">
        <v>100</v>
      </c>
      <c r="I1025" s="245"/>
      <c r="J1025" s="252"/>
      <c r="K1025" s="249"/>
      <c r="L1025" s="245"/>
      <c r="M1025" s="253"/>
      <c r="N1025" s="253"/>
      <c r="O1025" s="248"/>
      <c r="P1025" s="270"/>
      <c r="Q1025" s="247"/>
      <c r="R1025" s="250"/>
      <c r="S1025" s="265"/>
    </row>
    <row r="1026" spans="1:20" ht="123.75" customHeight="1" x14ac:dyDescent="0.35">
      <c r="A1026" s="440"/>
      <c r="B1026" s="443"/>
      <c r="C1026" s="242" t="s">
        <v>69</v>
      </c>
      <c r="D1026" s="238" t="s">
        <v>139</v>
      </c>
      <c r="E1026" s="245" t="s">
        <v>27</v>
      </c>
      <c r="F1026" s="245">
        <v>100</v>
      </c>
      <c r="G1026" s="245">
        <v>100</v>
      </c>
      <c r="H1026" s="248">
        <f>G1026/F1026*100</f>
        <v>100</v>
      </c>
      <c r="I1026" s="245"/>
      <c r="J1026" s="252"/>
      <c r="K1026" s="249"/>
      <c r="L1026" s="245"/>
      <c r="M1026" s="253"/>
      <c r="N1026" s="253"/>
      <c r="O1026" s="248"/>
      <c r="P1026" s="270"/>
      <c r="Q1026" s="247"/>
      <c r="R1026" s="250"/>
      <c r="S1026" s="265"/>
    </row>
    <row r="1027" spans="1:20" ht="77.25" customHeight="1" x14ac:dyDescent="0.35">
      <c r="A1027" s="440"/>
      <c r="B1027" s="443"/>
      <c r="C1027" s="237" t="s">
        <v>30</v>
      </c>
      <c r="D1027" s="240" t="s">
        <v>143</v>
      </c>
      <c r="E1027" s="245"/>
      <c r="F1027" s="245"/>
      <c r="G1027" s="245"/>
      <c r="H1027" s="243">
        <v>100</v>
      </c>
      <c r="I1027" s="243">
        <f>H1027</f>
        <v>100</v>
      </c>
      <c r="J1027" s="237" t="s">
        <v>30</v>
      </c>
      <c r="K1027" s="240" t="str">
        <f>D1027</f>
        <v>Реализация основных общеобразовательных программ среднего общего образования</v>
      </c>
      <c r="L1027" s="245"/>
      <c r="M1027" s="253"/>
      <c r="N1027" s="253"/>
      <c r="O1027" s="243">
        <f>O1028</f>
        <v>100</v>
      </c>
      <c r="P1027" s="270">
        <f>O1027</f>
        <v>100</v>
      </c>
      <c r="Q1027" s="247">
        <f>(I1027+P1027)/2</f>
        <v>100</v>
      </c>
      <c r="R1027" s="245"/>
      <c r="S1027" s="265"/>
    </row>
    <row r="1028" spans="1:20" ht="71.25" customHeight="1" x14ac:dyDescent="0.35">
      <c r="A1028" s="440"/>
      <c r="B1028" s="443"/>
      <c r="C1028" s="242" t="s">
        <v>31</v>
      </c>
      <c r="D1028" s="238" t="s">
        <v>144</v>
      </c>
      <c r="E1028" s="245" t="s">
        <v>27</v>
      </c>
      <c r="F1028" s="245">
        <v>100</v>
      </c>
      <c r="G1028" s="245">
        <v>100</v>
      </c>
      <c r="H1028" s="248">
        <f>G1028/F1028*100</f>
        <v>100</v>
      </c>
      <c r="I1028" s="245"/>
      <c r="J1028" s="252" t="s">
        <v>31</v>
      </c>
      <c r="K1028" s="249" t="s">
        <v>93</v>
      </c>
      <c r="L1028" s="245" t="s">
        <v>40</v>
      </c>
      <c r="M1028" s="245">
        <v>66</v>
      </c>
      <c r="N1028" s="245">
        <v>66</v>
      </c>
      <c r="O1028" s="248">
        <f>N1028/M1028*100</f>
        <v>100</v>
      </c>
      <c r="P1028" s="242"/>
      <c r="Q1028" s="247"/>
      <c r="R1028" s="250"/>
      <c r="S1028" s="265"/>
    </row>
    <row r="1029" spans="1:20" x14ac:dyDescent="0.35">
      <c r="A1029" s="440"/>
      <c r="B1029" s="443"/>
      <c r="C1029" s="242" t="s">
        <v>32</v>
      </c>
      <c r="D1029" s="238" t="s">
        <v>145</v>
      </c>
      <c r="E1029" s="245" t="s">
        <v>27</v>
      </c>
      <c r="F1029" s="245">
        <v>100</v>
      </c>
      <c r="G1029" s="245">
        <v>100</v>
      </c>
      <c r="H1029" s="248">
        <f>G1029/F1029*100</f>
        <v>100</v>
      </c>
      <c r="I1029" s="245"/>
      <c r="J1029" s="252"/>
      <c r="K1029" s="249"/>
      <c r="L1029" s="245"/>
      <c r="M1029" s="253"/>
      <c r="N1029" s="253"/>
      <c r="O1029" s="248"/>
      <c r="P1029" s="270"/>
      <c r="Q1029" s="247"/>
      <c r="R1029" s="250"/>
      <c r="S1029" s="265"/>
    </row>
    <row r="1030" spans="1:20" ht="45" customHeight="1" x14ac:dyDescent="0.35">
      <c r="A1030" s="440"/>
      <c r="B1030" s="443"/>
      <c r="C1030" s="242" t="s">
        <v>54</v>
      </c>
      <c r="D1030" s="238" t="s">
        <v>138</v>
      </c>
      <c r="E1030" s="245" t="s">
        <v>27</v>
      </c>
      <c r="F1030" s="245">
        <v>100</v>
      </c>
      <c r="G1030" s="245">
        <v>100</v>
      </c>
      <c r="H1030" s="248">
        <f>G1030/F1030*100</f>
        <v>100</v>
      </c>
      <c r="I1030" s="245"/>
      <c r="J1030" s="252"/>
      <c r="K1030" s="249"/>
      <c r="L1030" s="245"/>
      <c r="M1030" s="253"/>
      <c r="N1030" s="253"/>
      <c r="O1030" s="248"/>
      <c r="P1030" s="270"/>
      <c r="Q1030" s="247"/>
      <c r="R1030" s="250"/>
      <c r="S1030" s="265"/>
    </row>
    <row r="1031" spans="1:20" ht="57" customHeight="1" x14ac:dyDescent="0.35">
      <c r="A1031" s="440"/>
      <c r="B1031" s="443"/>
      <c r="C1031" s="242" t="s">
        <v>55</v>
      </c>
      <c r="D1031" s="238" t="s">
        <v>92</v>
      </c>
      <c r="E1031" s="245" t="s">
        <v>27</v>
      </c>
      <c r="F1031" s="245">
        <v>90</v>
      </c>
      <c r="G1031" s="245">
        <v>100</v>
      </c>
      <c r="H1031" s="248">
        <v>100</v>
      </c>
      <c r="I1031" s="245"/>
      <c r="J1031" s="252"/>
      <c r="K1031" s="249"/>
      <c r="L1031" s="245"/>
      <c r="M1031" s="253"/>
      <c r="N1031" s="253"/>
      <c r="O1031" s="248"/>
      <c r="P1031" s="270"/>
      <c r="Q1031" s="247"/>
      <c r="R1031" s="250"/>
      <c r="S1031" s="265"/>
    </row>
    <row r="1032" spans="1:20" ht="129" customHeight="1" x14ac:dyDescent="0.35">
      <c r="A1032" s="440"/>
      <c r="B1032" s="443"/>
      <c r="C1032" s="242" t="s">
        <v>146</v>
      </c>
      <c r="D1032" s="238" t="s">
        <v>139</v>
      </c>
      <c r="E1032" s="245" t="s">
        <v>27</v>
      </c>
      <c r="F1032" s="245">
        <v>100</v>
      </c>
      <c r="G1032" s="245">
        <v>100</v>
      </c>
      <c r="H1032" s="248">
        <f>G1032/F1032*100</f>
        <v>100</v>
      </c>
      <c r="I1032" s="245"/>
      <c r="J1032" s="252"/>
      <c r="K1032" s="249"/>
      <c r="L1032" s="245"/>
      <c r="M1032" s="253"/>
      <c r="N1032" s="253"/>
      <c r="O1032" s="248"/>
      <c r="P1032" s="270"/>
      <c r="Q1032" s="247"/>
      <c r="R1032" s="250"/>
      <c r="S1032" s="265"/>
    </row>
    <row r="1033" spans="1:20" x14ac:dyDescent="0.35">
      <c r="A1033" s="440"/>
      <c r="B1033" s="443"/>
      <c r="C1033" s="237" t="s">
        <v>44</v>
      </c>
      <c r="D1033" s="240" t="s">
        <v>94</v>
      </c>
      <c r="E1033" s="245"/>
      <c r="F1033" s="245"/>
      <c r="G1033" s="245"/>
      <c r="H1033" s="243">
        <v>100</v>
      </c>
      <c r="I1033" s="243">
        <f>H1033</f>
        <v>100</v>
      </c>
      <c r="J1033" s="237" t="s">
        <v>44</v>
      </c>
      <c r="K1033" s="240" t="s">
        <v>94</v>
      </c>
      <c r="L1033" s="245"/>
      <c r="M1033" s="253"/>
      <c r="N1033" s="253"/>
      <c r="O1033" s="243">
        <f>O1034</f>
        <v>100</v>
      </c>
      <c r="P1033" s="270">
        <f>O1033</f>
        <v>100</v>
      </c>
      <c r="Q1033" s="247">
        <f>(I1033+P1033)/2</f>
        <v>100</v>
      </c>
      <c r="R1033" s="245"/>
      <c r="S1033" s="265"/>
    </row>
    <row r="1034" spans="1:20" ht="48.75" customHeight="1" x14ac:dyDescent="0.35">
      <c r="A1034" s="440"/>
      <c r="B1034" s="443"/>
      <c r="C1034" s="242" t="s">
        <v>45</v>
      </c>
      <c r="D1034" s="238" t="s">
        <v>147</v>
      </c>
      <c r="E1034" s="245" t="s">
        <v>27</v>
      </c>
      <c r="F1034" s="245">
        <v>100</v>
      </c>
      <c r="G1034" s="245">
        <v>100</v>
      </c>
      <c r="H1034" s="248">
        <f>G1034/F1034*100</f>
        <v>100</v>
      </c>
      <c r="I1034" s="245"/>
      <c r="J1034" s="252" t="s">
        <v>45</v>
      </c>
      <c r="K1034" s="249" t="s">
        <v>93</v>
      </c>
      <c r="L1034" s="245" t="s">
        <v>40</v>
      </c>
      <c r="M1034" s="245">
        <v>55</v>
      </c>
      <c r="N1034" s="245">
        <v>55</v>
      </c>
      <c r="O1034" s="248">
        <f>N1034/M1034*100</f>
        <v>100</v>
      </c>
      <c r="P1034" s="270"/>
      <c r="Q1034" s="247"/>
      <c r="R1034" s="250"/>
      <c r="S1034" s="265"/>
    </row>
    <row r="1035" spans="1:20" ht="84" customHeight="1" x14ac:dyDescent="0.35">
      <c r="A1035" s="440"/>
      <c r="B1035" s="443"/>
      <c r="C1035" s="242" t="s">
        <v>148</v>
      </c>
      <c r="D1035" s="238" t="s">
        <v>149</v>
      </c>
      <c r="E1035" s="245" t="s">
        <v>27</v>
      </c>
      <c r="F1035" s="245">
        <v>90</v>
      </c>
      <c r="G1035" s="245">
        <v>90</v>
      </c>
      <c r="H1035" s="248">
        <f>G1035/F1035*100</f>
        <v>100</v>
      </c>
      <c r="I1035" s="245"/>
      <c r="J1035" s="252"/>
      <c r="K1035" s="249"/>
      <c r="L1035" s="245"/>
      <c r="M1035" s="253"/>
      <c r="N1035" s="253"/>
      <c r="O1035" s="248"/>
      <c r="P1035" s="270"/>
      <c r="Q1035" s="247"/>
      <c r="R1035" s="250"/>
      <c r="S1035" s="265"/>
    </row>
    <row r="1036" spans="1:20" ht="63.75" customHeight="1" x14ac:dyDescent="0.35">
      <c r="A1036" s="440"/>
      <c r="B1036" s="443"/>
      <c r="C1036" s="237" t="s">
        <v>175</v>
      </c>
      <c r="D1036" s="240" t="s">
        <v>233</v>
      </c>
      <c r="E1036" s="245"/>
      <c r="F1036" s="245"/>
      <c r="G1036" s="245"/>
      <c r="H1036" s="243">
        <v>100</v>
      </c>
      <c r="I1036" s="243">
        <f>H1036</f>
        <v>100</v>
      </c>
      <c r="J1036" s="237" t="s">
        <v>175</v>
      </c>
      <c r="K1036" s="240" t="str">
        <f>D1036</f>
        <v>Реализация дополнительных общеразвивающих программ</v>
      </c>
      <c r="L1036" s="245"/>
      <c r="M1036" s="253"/>
      <c r="N1036" s="253"/>
      <c r="O1036" s="243">
        <f>O1037</f>
        <v>100</v>
      </c>
      <c r="P1036" s="270">
        <f>O1036</f>
        <v>100</v>
      </c>
      <c r="Q1036" s="247">
        <f>(I1036+P1036)/2</f>
        <v>100</v>
      </c>
      <c r="R1036" s="245"/>
      <c r="S1036" s="265"/>
    </row>
    <row r="1037" spans="1:20" ht="86.25" customHeight="1" x14ac:dyDescent="0.35">
      <c r="A1037" s="440"/>
      <c r="B1037" s="443"/>
      <c r="C1037" s="242" t="s">
        <v>176</v>
      </c>
      <c r="D1037" s="238" t="s">
        <v>149</v>
      </c>
      <c r="E1037" s="245" t="s">
        <v>27</v>
      </c>
      <c r="F1037" s="245">
        <v>90</v>
      </c>
      <c r="G1037" s="245">
        <v>90</v>
      </c>
      <c r="H1037" s="248">
        <f>G1037/F1037*100</f>
        <v>100</v>
      </c>
      <c r="I1037" s="245"/>
      <c r="J1037" s="252" t="str">
        <f>C1037</f>
        <v>5.1.</v>
      </c>
      <c r="K1037" s="249" t="s">
        <v>224</v>
      </c>
      <c r="L1037" s="245" t="s">
        <v>427</v>
      </c>
      <c r="M1037" s="245">
        <v>44064</v>
      </c>
      <c r="N1037" s="245">
        <v>44064</v>
      </c>
      <c r="O1037" s="248">
        <f>N1037/M1037*100</f>
        <v>100</v>
      </c>
      <c r="P1037" s="270"/>
      <c r="Q1037" s="247"/>
      <c r="R1037" s="250"/>
      <c r="S1037" s="265"/>
    </row>
    <row r="1038" spans="1:20" s="264" customFormat="1" ht="39" customHeight="1" x14ac:dyDescent="0.35">
      <c r="A1038" s="440"/>
      <c r="B1038" s="443"/>
      <c r="C1038" s="257"/>
      <c r="D1038" s="258" t="s">
        <v>6</v>
      </c>
      <c r="E1038" s="257"/>
      <c r="F1038" s="259"/>
      <c r="G1038" s="259"/>
      <c r="H1038" s="260">
        <f>(H1036+H1033+H1027+H1021+H1015)/5</f>
        <v>100</v>
      </c>
      <c r="I1038" s="260">
        <f>H1038</f>
        <v>100</v>
      </c>
      <c r="J1038" s="261"/>
      <c r="K1038" s="258" t="s">
        <v>6</v>
      </c>
      <c r="L1038" s="259"/>
      <c r="M1038" s="262"/>
      <c r="N1038" s="262"/>
      <c r="O1038" s="260">
        <f>(O1036+O1033+O1027+O1021+O1015)/5</f>
        <v>100</v>
      </c>
      <c r="P1038" s="260">
        <f>O1038</f>
        <v>100</v>
      </c>
      <c r="Q1038" s="260">
        <f>(I1038+P1038)/2</f>
        <v>100</v>
      </c>
      <c r="R1038" s="257" t="s">
        <v>33</v>
      </c>
      <c r="S1038" s="265"/>
      <c r="T1038" s="263"/>
    </row>
    <row r="1039" spans="1:20" s="268" customFormat="1" ht="76.5" customHeight="1" x14ac:dyDescent="0.35">
      <c r="A1039" s="439">
        <v>66</v>
      </c>
      <c r="B1039" s="442" t="s">
        <v>189</v>
      </c>
      <c r="C1039" s="237" t="s">
        <v>12</v>
      </c>
      <c r="D1039" s="240" t="s">
        <v>135</v>
      </c>
      <c r="E1039" s="244"/>
      <c r="F1039" s="244"/>
      <c r="G1039" s="244"/>
      <c r="H1039" s="243">
        <v>100</v>
      </c>
      <c r="I1039" s="243">
        <f>H1039</f>
        <v>100</v>
      </c>
      <c r="J1039" s="244" t="s">
        <v>12</v>
      </c>
      <c r="K1039" s="240" t="s">
        <v>135</v>
      </c>
      <c r="L1039" s="245"/>
      <c r="M1039" s="245"/>
      <c r="N1039" s="245"/>
      <c r="O1039" s="243">
        <f>O1040</f>
        <v>99.203187250996024</v>
      </c>
      <c r="P1039" s="270">
        <f>O1039</f>
        <v>99.203187250996024</v>
      </c>
      <c r="Q1039" s="247">
        <f>(I1039+P1039)/2</f>
        <v>99.601593625498012</v>
      </c>
      <c r="R1039" s="242"/>
      <c r="S1039" s="265"/>
      <c r="T1039" s="267"/>
    </row>
    <row r="1040" spans="1:20" s="268" customFormat="1" ht="76.5" customHeight="1" x14ac:dyDescent="0.35">
      <c r="A1040" s="440"/>
      <c r="B1040" s="443"/>
      <c r="C1040" s="242" t="s">
        <v>7</v>
      </c>
      <c r="D1040" s="238" t="s">
        <v>136</v>
      </c>
      <c r="E1040" s="245" t="s">
        <v>27</v>
      </c>
      <c r="F1040" s="245">
        <v>100</v>
      </c>
      <c r="G1040" s="245">
        <v>100</v>
      </c>
      <c r="H1040" s="248">
        <f>G1040/F1040*100</f>
        <v>100</v>
      </c>
      <c r="I1040" s="245"/>
      <c r="J1040" s="245" t="s">
        <v>7</v>
      </c>
      <c r="K1040" s="249" t="s">
        <v>93</v>
      </c>
      <c r="L1040" s="245" t="s">
        <v>40</v>
      </c>
      <c r="M1040" s="245">
        <v>251</v>
      </c>
      <c r="N1040" s="245">
        <v>249</v>
      </c>
      <c r="O1040" s="248">
        <f>N1040/M1040*100</f>
        <v>99.203187250996024</v>
      </c>
      <c r="P1040" s="270"/>
      <c r="Q1040" s="247"/>
      <c r="R1040" s="250"/>
      <c r="S1040" s="265"/>
      <c r="T1040" s="267"/>
    </row>
    <row r="1041" spans="1:20" s="268" customFormat="1" x14ac:dyDescent="0.35">
      <c r="A1041" s="440"/>
      <c r="B1041" s="443"/>
      <c r="C1041" s="242" t="s">
        <v>8</v>
      </c>
      <c r="D1041" s="238" t="s">
        <v>137</v>
      </c>
      <c r="E1041" s="245" t="s">
        <v>27</v>
      </c>
      <c r="F1041" s="245">
        <v>100</v>
      </c>
      <c r="G1041" s="245">
        <v>100</v>
      </c>
      <c r="H1041" s="248">
        <f>G1041/F1041*100</f>
        <v>100</v>
      </c>
      <c r="I1041" s="245"/>
      <c r="J1041" s="245"/>
      <c r="K1041" s="271"/>
      <c r="L1041" s="245"/>
      <c r="M1041" s="251"/>
      <c r="N1041" s="251"/>
      <c r="O1041" s="248"/>
      <c r="P1041" s="270"/>
      <c r="Q1041" s="247"/>
      <c r="R1041" s="250"/>
      <c r="S1041" s="265"/>
      <c r="T1041" s="267"/>
    </row>
    <row r="1042" spans="1:20" ht="45" customHeight="1" x14ac:dyDescent="0.35">
      <c r="A1042" s="440"/>
      <c r="B1042" s="443"/>
      <c r="C1042" s="242" t="s">
        <v>9</v>
      </c>
      <c r="D1042" s="238" t="s">
        <v>138</v>
      </c>
      <c r="E1042" s="245" t="s">
        <v>27</v>
      </c>
      <c r="F1042" s="245">
        <v>100</v>
      </c>
      <c r="G1042" s="245">
        <v>100</v>
      </c>
      <c r="H1042" s="248">
        <f>G1042/F1042*100</f>
        <v>100</v>
      </c>
      <c r="I1042" s="245"/>
      <c r="J1042" s="252"/>
      <c r="K1042" s="249"/>
      <c r="L1042" s="245"/>
      <c r="M1042" s="253"/>
      <c r="N1042" s="253"/>
      <c r="O1042" s="248"/>
      <c r="P1042" s="270"/>
      <c r="Q1042" s="247"/>
      <c r="R1042" s="250"/>
      <c r="S1042" s="265"/>
    </row>
    <row r="1043" spans="1:20" ht="63.75" customHeight="1" x14ac:dyDescent="0.35">
      <c r="A1043" s="440"/>
      <c r="B1043" s="443"/>
      <c r="C1043" s="242" t="s">
        <v>10</v>
      </c>
      <c r="D1043" s="238" t="s">
        <v>525</v>
      </c>
      <c r="E1043" s="245" t="s">
        <v>27</v>
      </c>
      <c r="F1043" s="245">
        <v>90</v>
      </c>
      <c r="G1043" s="245">
        <v>100</v>
      </c>
      <c r="H1043" s="248">
        <v>100</v>
      </c>
      <c r="I1043" s="245"/>
      <c r="J1043" s="252"/>
      <c r="K1043" s="249"/>
      <c r="L1043" s="245"/>
      <c r="M1043" s="253"/>
      <c r="N1043" s="253"/>
      <c r="O1043" s="248"/>
      <c r="P1043" s="270"/>
      <c r="Q1043" s="247"/>
      <c r="R1043" s="250"/>
      <c r="S1043" s="265"/>
    </row>
    <row r="1044" spans="1:20" ht="124.5" customHeight="1" x14ac:dyDescent="0.35">
      <c r="A1044" s="440"/>
      <c r="B1044" s="443"/>
      <c r="C1044" s="242" t="s">
        <v>37</v>
      </c>
      <c r="D1044" s="238" t="s">
        <v>139</v>
      </c>
      <c r="E1044" s="245" t="s">
        <v>27</v>
      </c>
      <c r="F1044" s="245">
        <v>100</v>
      </c>
      <c r="G1044" s="245">
        <v>100</v>
      </c>
      <c r="H1044" s="248">
        <f>G1044/F1044*100</f>
        <v>100</v>
      </c>
      <c r="I1044" s="245"/>
      <c r="J1044" s="252"/>
      <c r="K1044" s="249"/>
      <c r="L1044" s="245"/>
      <c r="M1044" s="253"/>
      <c r="N1044" s="253"/>
      <c r="O1044" s="248"/>
      <c r="P1044" s="270"/>
      <c r="Q1044" s="247"/>
      <c r="R1044" s="250"/>
      <c r="S1044" s="265"/>
    </row>
    <row r="1045" spans="1:20" ht="78.75" customHeight="1" x14ac:dyDescent="0.35">
      <c r="A1045" s="440"/>
      <c r="B1045" s="443"/>
      <c r="C1045" s="237" t="s">
        <v>13</v>
      </c>
      <c r="D1045" s="240" t="s">
        <v>140</v>
      </c>
      <c r="E1045" s="245"/>
      <c r="F1045" s="245"/>
      <c r="G1045" s="245"/>
      <c r="H1045" s="243">
        <v>100</v>
      </c>
      <c r="I1045" s="243">
        <f>H1045</f>
        <v>100</v>
      </c>
      <c r="J1045" s="237" t="s">
        <v>13</v>
      </c>
      <c r="K1045" s="240" t="s">
        <v>140</v>
      </c>
      <c r="L1045" s="245"/>
      <c r="M1045" s="253"/>
      <c r="N1045" s="253"/>
      <c r="O1045" s="243">
        <f>O1046</f>
        <v>100</v>
      </c>
      <c r="P1045" s="270">
        <f>O1045</f>
        <v>100</v>
      </c>
      <c r="Q1045" s="247">
        <f>(I1045+P1045)/2</f>
        <v>100</v>
      </c>
      <c r="R1045" s="242"/>
      <c r="S1045" s="265"/>
    </row>
    <row r="1046" spans="1:20" ht="65.25" customHeight="1" x14ac:dyDescent="0.35">
      <c r="A1046" s="440"/>
      <c r="B1046" s="443"/>
      <c r="C1046" s="242" t="s">
        <v>14</v>
      </c>
      <c r="D1046" s="238" t="s">
        <v>141</v>
      </c>
      <c r="E1046" s="245" t="s">
        <v>27</v>
      </c>
      <c r="F1046" s="245">
        <v>100</v>
      </c>
      <c r="G1046" s="245">
        <v>100</v>
      </c>
      <c r="H1046" s="248">
        <f>G1046/F1046*100</f>
        <v>100</v>
      </c>
      <c r="I1046" s="245"/>
      <c r="J1046" s="252" t="s">
        <v>14</v>
      </c>
      <c r="K1046" s="249" t="s">
        <v>93</v>
      </c>
      <c r="L1046" s="245" t="s">
        <v>40</v>
      </c>
      <c r="M1046" s="245">
        <v>314</v>
      </c>
      <c r="N1046" s="245">
        <v>314</v>
      </c>
      <c r="O1046" s="248">
        <f>N1046/M1046*100</f>
        <v>100</v>
      </c>
      <c r="P1046" s="242"/>
      <c r="Q1046" s="247"/>
      <c r="R1046" s="250"/>
      <c r="S1046" s="265"/>
    </row>
    <row r="1047" spans="1:20" x14ac:dyDescent="0.35">
      <c r="A1047" s="440"/>
      <c r="B1047" s="443"/>
      <c r="C1047" s="242" t="s">
        <v>15</v>
      </c>
      <c r="D1047" s="238" t="s">
        <v>142</v>
      </c>
      <c r="E1047" s="245" t="s">
        <v>27</v>
      </c>
      <c r="F1047" s="245">
        <v>100</v>
      </c>
      <c r="G1047" s="245">
        <v>100</v>
      </c>
      <c r="H1047" s="248">
        <f>G1047/F1047*100</f>
        <v>100</v>
      </c>
      <c r="I1047" s="245"/>
      <c r="J1047" s="252"/>
      <c r="K1047" s="249"/>
      <c r="L1047" s="245"/>
      <c r="M1047" s="253"/>
      <c r="N1047" s="253"/>
      <c r="O1047" s="248"/>
      <c r="P1047" s="270"/>
      <c r="Q1047" s="247"/>
      <c r="R1047" s="250"/>
      <c r="S1047" s="265"/>
    </row>
    <row r="1048" spans="1:20" ht="45.75" customHeight="1" x14ac:dyDescent="0.35">
      <c r="A1048" s="440"/>
      <c r="B1048" s="443"/>
      <c r="C1048" s="242" t="s">
        <v>41</v>
      </c>
      <c r="D1048" s="238" t="s">
        <v>138</v>
      </c>
      <c r="E1048" s="245" t="s">
        <v>27</v>
      </c>
      <c r="F1048" s="245">
        <v>100</v>
      </c>
      <c r="G1048" s="245">
        <v>100</v>
      </c>
      <c r="H1048" s="248">
        <f>G1048/F1048*100</f>
        <v>100</v>
      </c>
      <c r="I1048" s="245"/>
      <c r="J1048" s="252"/>
      <c r="K1048" s="249"/>
      <c r="L1048" s="245"/>
      <c r="M1048" s="253"/>
      <c r="N1048" s="253"/>
      <c r="O1048" s="248"/>
      <c r="P1048" s="270"/>
      <c r="Q1048" s="247"/>
      <c r="R1048" s="250"/>
      <c r="S1048" s="265"/>
    </row>
    <row r="1049" spans="1:20" ht="73.5" customHeight="1" x14ac:dyDescent="0.35">
      <c r="A1049" s="440"/>
      <c r="B1049" s="443"/>
      <c r="C1049" s="242" t="s">
        <v>47</v>
      </c>
      <c r="D1049" s="238" t="s">
        <v>92</v>
      </c>
      <c r="E1049" s="245" t="s">
        <v>27</v>
      </c>
      <c r="F1049" s="245">
        <v>90</v>
      </c>
      <c r="G1049" s="245">
        <v>100</v>
      </c>
      <c r="H1049" s="248">
        <v>100</v>
      </c>
      <c r="I1049" s="245"/>
      <c r="J1049" s="252"/>
      <c r="K1049" s="249"/>
      <c r="L1049" s="245"/>
      <c r="M1049" s="253"/>
      <c r="N1049" s="253"/>
      <c r="O1049" s="248"/>
      <c r="P1049" s="270"/>
      <c r="Q1049" s="247"/>
      <c r="R1049" s="250"/>
      <c r="S1049" s="265"/>
    </row>
    <row r="1050" spans="1:20" ht="125.25" customHeight="1" x14ac:dyDescent="0.35">
      <c r="A1050" s="440"/>
      <c r="B1050" s="443"/>
      <c r="C1050" s="242" t="s">
        <v>69</v>
      </c>
      <c r="D1050" s="238" t="s">
        <v>139</v>
      </c>
      <c r="E1050" s="245" t="s">
        <v>27</v>
      </c>
      <c r="F1050" s="245">
        <v>100</v>
      </c>
      <c r="G1050" s="245">
        <v>100</v>
      </c>
      <c r="H1050" s="248">
        <f>G1050/F1050*100</f>
        <v>100</v>
      </c>
      <c r="I1050" s="245"/>
      <c r="J1050" s="252"/>
      <c r="K1050" s="249"/>
      <c r="L1050" s="245"/>
      <c r="M1050" s="253"/>
      <c r="N1050" s="253"/>
      <c r="O1050" s="248"/>
      <c r="P1050" s="270"/>
      <c r="Q1050" s="247"/>
      <c r="R1050" s="250"/>
      <c r="S1050" s="265"/>
    </row>
    <row r="1051" spans="1:20" ht="67.5" customHeight="1" x14ac:dyDescent="0.35">
      <c r="A1051" s="440"/>
      <c r="B1051" s="443"/>
      <c r="C1051" s="237" t="s">
        <v>30</v>
      </c>
      <c r="D1051" s="240" t="s">
        <v>143</v>
      </c>
      <c r="E1051" s="245"/>
      <c r="F1051" s="245"/>
      <c r="G1051" s="245"/>
      <c r="H1051" s="243">
        <v>100</v>
      </c>
      <c r="I1051" s="243">
        <f>H1051</f>
        <v>100</v>
      </c>
      <c r="J1051" s="237" t="s">
        <v>30</v>
      </c>
      <c r="K1051" s="240" t="str">
        <f>D1051</f>
        <v>Реализация основных общеобразовательных программ среднего общего образования</v>
      </c>
      <c r="L1051" s="245"/>
      <c r="M1051" s="253"/>
      <c r="N1051" s="253"/>
      <c r="O1051" s="243">
        <f>O1052</f>
        <v>100</v>
      </c>
      <c r="P1051" s="270">
        <f>O1051</f>
        <v>100</v>
      </c>
      <c r="Q1051" s="247">
        <f>(I1051+P1051)/2</f>
        <v>100</v>
      </c>
      <c r="R1051" s="245"/>
      <c r="S1051" s="265"/>
    </row>
    <row r="1052" spans="1:20" ht="67.5" customHeight="1" x14ac:dyDescent="0.35">
      <c r="A1052" s="440"/>
      <c r="B1052" s="443"/>
      <c r="C1052" s="242" t="s">
        <v>31</v>
      </c>
      <c r="D1052" s="238" t="s">
        <v>144</v>
      </c>
      <c r="E1052" s="245" t="s">
        <v>27</v>
      </c>
      <c r="F1052" s="245">
        <v>100</v>
      </c>
      <c r="G1052" s="245">
        <v>100</v>
      </c>
      <c r="H1052" s="248">
        <f>G1052/F1052*100</f>
        <v>100</v>
      </c>
      <c r="I1052" s="245"/>
      <c r="J1052" s="252" t="s">
        <v>31</v>
      </c>
      <c r="K1052" s="249" t="s">
        <v>93</v>
      </c>
      <c r="L1052" s="245" t="s">
        <v>40</v>
      </c>
      <c r="M1052" s="245">
        <v>66</v>
      </c>
      <c r="N1052" s="245">
        <v>66</v>
      </c>
      <c r="O1052" s="248">
        <f>N1052/M1052*100</f>
        <v>100</v>
      </c>
      <c r="P1052" s="242"/>
      <c r="Q1052" s="247"/>
      <c r="R1052" s="250"/>
      <c r="S1052" s="265"/>
    </row>
    <row r="1053" spans="1:20" x14ac:dyDescent="0.35">
      <c r="A1053" s="440"/>
      <c r="B1053" s="443"/>
      <c r="C1053" s="242" t="s">
        <v>32</v>
      </c>
      <c r="D1053" s="238" t="s">
        <v>145</v>
      </c>
      <c r="E1053" s="245" t="s">
        <v>27</v>
      </c>
      <c r="F1053" s="245">
        <v>100</v>
      </c>
      <c r="G1053" s="245">
        <v>100</v>
      </c>
      <c r="H1053" s="248">
        <f>G1053/F1053*100</f>
        <v>100</v>
      </c>
      <c r="I1053" s="245"/>
      <c r="J1053" s="252"/>
      <c r="K1053" s="249"/>
      <c r="L1053" s="245"/>
      <c r="M1053" s="253"/>
      <c r="N1053" s="253"/>
      <c r="O1053" s="248"/>
      <c r="P1053" s="270"/>
      <c r="Q1053" s="247"/>
      <c r="R1053" s="250"/>
      <c r="S1053" s="265"/>
    </row>
    <row r="1054" spans="1:20" ht="45.75" customHeight="1" x14ac:dyDescent="0.35">
      <c r="A1054" s="440"/>
      <c r="B1054" s="443"/>
      <c r="C1054" s="242" t="s">
        <v>54</v>
      </c>
      <c r="D1054" s="238" t="s">
        <v>138</v>
      </c>
      <c r="E1054" s="245" t="s">
        <v>27</v>
      </c>
      <c r="F1054" s="245">
        <v>100</v>
      </c>
      <c r="G1054" s="245">
        <v>100</v>
      </c>
      <c r="H1054" s="248">
        <f>G1054/F1054*100</f>
        <v>100</v>
      </c>
      <c r="I1054" s="245"/>
      <c r="J1054" s="252"/>
      <c r="K1054" s="249"/>
      <c r="L1054" s="245"/>
      <c r="M1054" s="253"/>
      <c r="N1054" s="253"/>
      <c r="O1054" s="248"/>
      <c r="P1054" s="270"/>
      <c r="Q1054" s="247"/>
      <c r="R1054" s="250"/>
      <c r="S1054" s="265"/>
    </row>
    <row r="1055" spans="1:20" ht="71.25" customHeight="1" x14ac:dyDescent="0.35">
      <c r="A1055" s="440"/>
      <c r="B1055" s="443"/>
      <c r="C1055" s="242" t="s">
        <v>55</v>
      </c>
      <c r="D1055" s="238" t="s">
        <v>92</v>
      </c>
      <c r="E1055" s="245" t="s">
        <v>27</v>
      </c>
      <c r="F1055" s="245">
        <v>90</v>
      </c>
      <c r="G1055" s="245">
        <v>100</v>
      </c>
      <c r="H1055" s="248">
        <v>100</v>
      </c>
      <c r="I1055" s="245"/>
      <c r="J1055" s="252"/>
      <c r="K1055" s="249"/>
      <c r="L1055" s="245"/>
      <c r="M1055" s="253"/>
      <c r="N1055" s="253"/>
      <c r="O1055" s="248"/>
      <c r="P1055" s="270"/>
      <c r="Q1055" s="247"/>
      <c r="R1055" s="250"/>
      <c r="S1055" s="265"/>
    </row>
    <row r="1056" spans="1:20" ht="123.75" customHeight="1" x14ac:dyDescent="0.35">
      <c r="A1056" s="440"/>
      <c r="B1056" s="443"/>
      <c r="C1056" s="242" t="s">
        <v>146</v>
      </c>
      <c r="D1056" s="238" t="s">
        <v>139</v>
      </c>
      <c r="E1056" s="245" t="s">
        <v>27</v>
      </c>
      <c r="F1056" s="245">
        <v>100</v>
      </c>
      <c r="G1056" s="245">
        <v>100</v>
      </c>
      <c r="H1056" s="248">
        <f>G1056/F1056*100</f>
        <v>100</v>
      </c>
      <c r="I1056" s="245"/>
      <c r="J1056" s="252"/>
      <c r="K1056" s="249"/>
      <c r="L1056" s="245"/>
      <c r="M1056" s="253"/>
      <c r="N1056" s="253"/>
      <c r="O1056" s="248"/>
      <c r="P1056" s="270"/>
      <c r="Q1056" s="247"/>
      <c r="R1056" s="250"/>
      <c r="S1056" s="265"/>
    </row>
    <row r="1057" spans="1:20" x14ac:dyDescent="0.35">
      <c r="A1057" s="440"/>
      <c r="B1057" s="443"/>
      <c r="C1057" s="237" t="s">
        <v>44</v>
      </c>
      <c r="D1057" s="240" t="s">
        <v>94</v>
      </c>
      <c r="E1057" s="245"/>
      <c r="F1057" s="245"/>
      <c r="G1057" s="245"/>
      <c r="H1057" s="243">
        <v>100</v>
      </c>
      <c r="I1057" s="243">
        <f>H1057</f>
        <v>100</v>
      </c>
      <c r="J1057" s="237" t="s">
        <v>44</v>
      </c>
      <c r="K1057" s="240" t="s">
        <v>94</v>
      </c>
      <c r="L1057" s="245"/>
      <c r="M1057" s="253"/>
      <c r="N1057" s="253"/>
      <c r="O1057" s="243">
        <f>O1058</f>
        <v>100</v>
      </c>
      <c r="P1057" s="270">
        <f>O1057</f>
        <v>100</v>
      </c>
      <c r="Q1057" s="247">
        <f>(I1057+P1057)/2</f>
        <v>100</v>
      </c>
      <c r="R1057" s="245"/>
      <c r="S1057" s="265"/>
    </row>
    <row r="1058" spans="1:20" ht="60.75" customHeight="1" x14ac:dyDescent="0.35">
      <c r="A1058" s="440"/>
      <c r="B1058" s="443"/>
      <c r="C1058" s="242" t="s">
        <v>45</v>
      </c>
      <c r="D1058" s="238" t="s">
        <v>147</v>
      </c>
      <c r="E1058" s="245" t="s">
        <v>27</v>
      </c>
      <c r="F1058" s="245">
        <v>100</v>
      </c>
      <c r="G1058" s="245">
        <v>100</v>
      </c>
      <c r="H1058" s="248">
        <f>G1058/F1058*100</f>
        <v>100</v>
      </c>
      <c r="I1058" s="245"/>
      <c r="J1058" s="252" t="s">
        <v>45</v>
      </c>
      <c r="K1058" s="249" t="s">
        <v>93</v>
      </c>
      <c r="L1058" s="245" t="s">
        <v>40</v>
      </c>
      <c r="M1058" s="245">
        <v>53</v>
      </c>
      <c r="N1058" s="245">
        <v>53</v>
      </c>
      <c r="O1058" s="248">
        <f>N1058/M1058*100</f>
        <v>100</v>
      </c>
      <c r="P1058" s="270"/>
      <c r="Q1058" s="247"/>
      <c r="R1058" s="250"/>
      <c r="S1058" s="265"/>
    </row>
    <row r="1059" spans="1:20" ht="84" customHeight="1" x14ac:dyDescent="0.35">
      <c r="A1059" s="440"/>
      <c r="B1059" s="443"/>
      <c r="C1059" s="242" t="s">
        <v>148</v>
      </c>
      <c r="D1059" s="238" t="s">
        <v>149</v>
      </c>
      <c r="E1059" s="245" t="s">
        <v>27</v>
      </c>
      <c r="F1059" s="245">
        <v>90</v>
      </c>
      <c r="G1059" s="245">
        <v>90</v>
      </c>
      <c r="H1059" s="248">
        <f>G1059/F1059*100</f>
        <v>100</v>
      </c>
      <c r="I1059" s="245"/>
      <c r="J1059" s="252"/>
      <c r="K1059" s="249"/>
      <c r="L1059" s="245"/>
      <c r="M1059" s="253"/>
      <c r="N1059" s="253"/>
      <c r="O1059" s="248"/>
      <c r="P1059" s="270"/>
      <c r="Q1059" s="247"/>
      <c r="R1059" s="250"/>
      <c r="S1059" s="265"/>
    </row>
    <row r="1060" spans="1:20" ht="56.25" customHeight="1" x14ac:dyDescent="0.35">
      <c r="A1060" s="440"/>
      <c r="B1060" s="443"/>
      <c r="C1060" s="237" t="s">
        <v>175</v>
      </c>
      <c r="D1060" s="240" t="s">
        <v>233</v>
      </c>
      <c r="E1060" s="245"/>
      <c r="F1060" s="245"/>
      <c r="G1060" s="245"/>
      <c r="H1060" s="243">
        <v>100</v>
      </c>
      <c r="I1060" s="243">
        <f>H1060</f>
        <v>100</v>
      </c>
      <c r="J1060" s="237" t="s">
        <v>175</v>
      </c>
      <c r="K1060" s="240" t="str">
        <f>D1060</f>
        <v>Реализация дополнительных общеразвивающих программ</v>
      </c>
      <c r="L1060" s="245"/>
      <c r="M1060" s="253"/>
      <c r="N1060" s="253"/>
      <c r="O1060" s="243">
        <f>O1061</f>
        <v>104.63741051976345</v>
      </c>
      <c r="P1060" s="270">
        <f>O1060</f>
        <v>104.63741051976345</v>
      </c>
      <c r="Q1060" s="247">
        <f>(I1060+P1060)/2</f>
        <v>102.31870525988172</v>
      </c>
      <c r="R1060" s="242"/>
      <c r="S1060" s="265"/>
    </row>
    <row r="1061" spans="1:20" ht="90.75" customHeight="1" x14ac:dyDescent="0.35">
      <c r="A1061" s="440"/>
      <c r="B1061" s="443"/>
      <c r="C1061" s="242" t="s">
        <v>176</v>
      </c>
      <c r="D1061" s="238" t="s">
        <v>149</v>
      </c>
      <c r="E1061" s="245" t="s">
        <v>27</v>
      </c>
      <c r="F1061" s="245">
        <v>90</v>
      </c>
      <c r="G1061" s="245">
        <v>90</v>
      </c>
      <c r="H1061" s="248">
        <f>G1061/F1061*100</f>
        <v>100</v>
      </c>
      <c r="I1061" s="245"/>
      <c r="J1061" s="252" t="str">
        <f>C1061</f>
        <v>5.1.</v>
      </c>
      <c r="K1061" s="249" t="s">
        <v>224</v>
      </c>
      <c r="L1061" s="245" t="s">
        <v>427</v>
      </c>
      <c r="M1061" s="245">
        <v>51408</v>
      </c>
      <c r="N1061" s="245">
        <v>53792</v>
      </c>
      <c r="O1061" s="248">
        <f>N1061/M1061*100</f>
        <v>104.63741051976345</v>
      </c>
      <c r="P1061" s="270"/>
      <c r="Q1061" s="247"/>
      <c r="R1061" s="250"/>
      <c r="S1061" s="265"/>
    </row>
    <row r="1062" spans="1:20" s="264" customFormat="1" ht="39" customHeight="1" x14ac:dyDescent="0.35">
      <c r="A1062" s="441"/>
      <c r="B1062" s="444"/>
      <c r="C1062" s="257"/>
      <c r="D1062" s="258" t="s">
        <v>6</v>
      </c>
      <c r="E1062" s="257"/>
      <c r="F1062" s="259"/>
      <c r="G1062" s="259"/>
      <c r="H1062" s="260">
        <f>(H1060+H1057+H1051+H1045+H1039)/5</f>
        <v>100</v>
      </c>
      <c r="I1062" s="260">
        <f>H1062</f>
        <v>100</v>
      </c>
      <c r="J1062" s="261"/>
      <c r="K1062" s="258" t="s">
        <v>6</v>
      </c>
      <c r="L1062" s="259"/>
      <c r="M1062" s="262"/>
      <c r="N1062" s="262"/>
      <c r="O1062" s="260">
        <f>(O1060+O1057+O1051+O1045+O1039)/5</f>
        <v>100.76811955415189</v>
      </c>
      <c r="P1062" s="260">
        <f>O1062</f>
        <v>100.76811955415189</v>
      </c>
      <c r="Q1062" s="260">
        <f>(I1062+P1062)/2</f>
        <v>100.38405977707595</v>
      </c>
      <c r="R1062" s="257" t="s">
        <v>490</v>
      </c>
      <c r="S1062" s="265"/>
      <c r="T1062" s="263"/>
    </row>
    <row r="1063" spans="1:20" ht="69.75" customHeight="1" x14ac:dyDescent="0.35">
      <c r="A1063" s="439">
        <v>67</v>
      </c>
      <c r="B1063" s="442" t="s">
        <v>190</v>
      </c>
      <c r="C1063" s="237" t="s">
        <v>12</v>
      </c>
      <c r="D1063" s="240" t="s">
        <v>135</v>
      </c>
      <c r="E1063" s="244"/>
      <c r="F1063" s="244"/>
      <c r="G1063" s="244"/>
      <c r="H1063" s="243">
        <v>100</v>
      </c>
      <c r="I1063" s="243">
        <f>H1063</f>
        <v>100</v>
      </c>
      <c r="J1063" s="244" t="s">
        <v>12</v>
      </c>
      <c r="K1063" s="240" t="s">
        <v>135</v>
      </c>
      <c r="L1063" s="245"/>
      <c r="M1063" s="245"/>
      <c r="N1063" s="245"/>
      <c r="O1063" s="243">
        <f>O1064</f>
        <v>100</v>
      </c>
      <c r="P1063" s="270">
        <f>O1063</f>
        <v>100</v>
      </c>
      <c r="Q1063" s="247">
        <f>(I1063+P1063)/2</f>
        <v>100</v>
      </c>
      <c r="R1063" s="245"/>
      <c r="S1063" s="265"/>
    </row>
    <row r="1064" spans="1:20" ht="69.75" customHeight="1" x14ac:dyDescent="0.35">
      <c r="A1064" s="440"/>
      <c r="B1064" s="443"/>
      <c r="C1064" s="242" t="s">
        <v>7</v>
      </c>
      <c r="D1064" s="238" t="s">
        <v>136</v>
      </c>
      <c r="E1064" s="245" t="s">
        <v>27</v>
      </c>
      <c r="F1064" s="245">
        <v>100</v>
      </c>
      <c r="G1064" s="245">
        <v>100</v>
      </c>
      <c r="H1064" s="248">
        <f>G1064/F1064*100</f>
        <v>100</v>
      </c>
      <c r="I1064" s="245"/>
      <c r="J1064" s="245" t="s">
        <v>7</v>
      </c>
      <c r="K1064" s="249" t="s">
        <v>93</v>
      </c>
      <c r="L1064" s="245" t="s">
        <v>40</v>
      </c>
      <c r="M1064" s="245">
        <v>236</v>
      </c>
      <c r="N1064" s="245">
        <v>236</v>
      </c>
      <c r="O1064" s="248">
        <f>N1064/M1064*100</f>
        <v>100</v>
      </c>
      <c r="P1064" s="270"/>
      <c r="Q1064" s="247"/>
      <c r="R1064" s="250"/>
      <c r="S1064" s="265"/>
    </row>
    <row r="1065" spans="1:20" x14ac:dyDescent="0.35">
      <c r="A1065" s="440"/>
      <c r="B1065" s="443"/>
      <c r="C1065" s="242" t="s">
        <v>8</v>
      </c>
      <c r="D1065" s="238" t="s">
        <v>137</v>
      </c>
      <c r="E1065" s="245" t="s">
        <v>27</v>
      </c>
      <c r="F1065" s="245">
        <v>100</v>
      </c>
      <c r="G1065" s="245">
        <v>100</v>
      </c>
      <c r="H1065" s="248">
        <f>G1065/F1065*100</f>
        <v>100</v>
      </c>
      <c r="I1065" s="245"/>
      <c r="J1065" s="245"/>
      <c r="K1065" s="271"/>
      <c r="L1065" s="245"/>
      <c r="M1065" s="251"/>
      <c r="N1065" s="251"/>
      <c r="O1065" s="248"/>
      <c r="P1065" s="270"/>
      <c r="Q1065" s="247"/>
      <c r="R1065" s="250"/>
      <c r="S1065" s="265"/>
    </row>
    <row r="1066" spans="1:20" ht="43.5" customHeight="1" x14ac:dyDescent="0.35">
      <c r="A1066" s="440"/>
      <c r="B1066" s="443"/>
      <c r="C1066" s="242" t="s">
        <v>9</v>
      </c>
      <c r="D1066" s="238" t="s">
        <v>138</v>
      </c>
      <c r="E1066" s="245" t="s">
        <v>27</v>
      </c>
      <c r="F1066" s="245">
        <v>100</v>
      </c>
      <c r="G1066" s="245">
        <v>100</v>
      </c>
      <c r="H1066" s="248">
        <f>G1066/F1066*100</f>
        <v>100</v>
      </c>
      <c r="I1066" s="245"/>
      <c r="J1066" s="252"/>
      <c r="K1066" s="249"/>
      <c r="L1066" s="245"/>
      <c r="M1066" s="253"/>
      <c r="N1066" s="253"/>
      <c r="O1066" s="248"/>
      <c r="P1066" s="270"/>
      <c r="Q1066" s="247"/>
      <c r="R1066" s="250"/>
      <c r="S1066" s="265"/>
    </row>
    <row r="1067" spans="1:20" ht="67.5" customHeight="1" x14ac:dyDescent="0.35">
      <c r="A1067" s="440"/>
      <c r="B1067" s="443"/>
      <c r="C1067" s="242" t="s">
        <v>10</v>
      </c>
      <c r="D1067" s="238" t="s">
        <v>92</v>
      </c>
      <c r="E1067" s="245" t="s">
        <v>27</v>
      </c>
      <c r="F1067" s="245">
        <v>90</v>
      </c>
      <c r="G1067" s="245">
        <v>100</v>
      </c>
      <c r="H1067" s="248">
        <v>100</v>
      </c>
      <c r="I1067" s="245"/>
      <c r="J1067" s="252"/>
      <c r="K1067" s="249"/>
      <c r="L1067" s="245"/>
      <c r="M1067" s="253"/>
      <c r="N1067" s="253"/>
      <c r="O1067" s="248"/>
      <c r="P1067" s="270"/>
      <c r="Q1067" s="247"/>
      <c r="R1067" s="250"/>
      <c r="S1067" s="265"/>
    </row>
    <row r="1068" spans="1:20" ht="115.5" customHeight="1" x14ac:dyDescent="0.35">
      <c r="A1068" s="440"/>
      <c r="B1068" s="443"/>
      <c r="C1068" s="242" t="s">
        <v>37</v>
      </c>
      <c r="D1068" s="238" t="s">
        <v>139</v>
      </c>
      <c r="E1068" s="245" t="s">
        <v>27</v>
      </c>
      <c r="F1068" s="245">
        <v>100</v>
      </c>
      <c r="G1068" s="245">
        <v>100</v>
      </c>
      <c r="H1068" s="248">
        <f>G1068/F1068*100</f>
        <v>100</v>
      </c>
      <c r="I1068" s="245"/>
      <c r="J1068" s="252"/>
      <c r="K1068" s="249"/>
      <c r="L1068" s="245"/>
      <c r="M1068" s="253"/>
      <c r="N1068" s="253"/>
      <c r="O1068" s="248"/>
      <c r="P1068" s="270"/>
      <c r="Q1068" s="247"/>
      <c r="R1068" s="250"/>
      <c r="S1068" s="265"/>
    </row>
    <row r="1069" spans="1:20" ht="62.25" customHeight="1" x14ac:dyDescent="0.35">
      <c r="A1069" s="440"/>
      <c r="B1069" s="443"/>
      <c r="C1069" s="237" t="s">
        <v>13</v>
      </c>
      <c r="D1069" s="240" t="s">
        <v>140</v>
      </c>
      <c r="E1069" s="245"/>
      <c r="F1069" s="245"/>
      <c r="G1069" s="245"/>
      <c r="H1069" s="243">
        <v>100</v>
      </c>
      <c r="I1069" s="243">
        <f>H1069</f>
        <v>100</v>
      </c>
      <c r="J1069" s="237" t="s">
        <v>13</v>
      </c>
      <c r="K1069" s="240" t="s">
        <v>140</v>
      </c>
      <c r="L1069" s="245"/>
      <c r="M1069" s="253"/>
      <c r="N1069" s="253"/>
      <c r="O1069" s="243">
        <f>O1070</f>
        <v>100</v>
      </c>
      <c r="P1069" s="270">
        <f>O1069</f>
        <v>100</v>
      </c>
      <c r="Q1069" s="247">
        <f>(I1069+P1069)/2</f>
        <v>100</v>
      </c>
      <c r="R1069" s="245"/>
      <c r="S1069" s="265"/>
    </row>
    <row r="1070" spans="1:20" ht="77.25" customHeight="1" x14ac:dyDescent="0.35">
      <c r="A1070" s="440"/>
      <c r="B1070" s="443"/>
      <c r="C1070" s="242" t="s">
        <v>14</v>
      </c>
      <c r="D1070" s="238" t="s">
        <v>141</v>
      </c>
      <c r="E1070" s="245" t="s">
        <v>27</v>
      </c>
      <c r="F1070" s="245">
        <v>100</v>
      </c>
      <c r="G1070" s="245">
        <v>100</v>
      </c>
      <c r="H1070" s="248">
        <f>G1070/F1070*100</f>
        <v>100</v>
      </c>
      <c r="I1070" s="245"/>
      <c r="J1070" s="252" t="s">
        <v>14</v>
      </c>
      <c r="K1070" s="249" t="s">
        <v>93</v>
      </c>
      <c r="L1070" s="245" t="s">
        <v>40</v>
      </c>
      <c r="M1070" s="245">
        <v>252</v>
      </c>
      <c r="N1070" s="245">
        <v>252</v>
      </c>
      <c r="O1070" s="248">
        <f>N1070/M1070*100</f>
        <v>100</v>
      </c>
      <c r="P1070" s="242"/>
      <c r="Q1070" s="247"/>
      <c r="R1070" s="250"/>
      <c r="S1070" s="265"/>
    </row>
    <row r="1071" spans="1:20" x14ac:dyDescent="0.35">
      <c r="A1071" s="440"/>
      <c r="B1071" s="443"/>
      <c r="C1071" s="242" t="s">
        <v>15</v>
      </c>
      <c r="D1071" s="238" t="s">
        <v>142</v>
      </c>
      <c r="E1071" s="245" t="s">
        <v>27</v>
      </c>
      <c r="F1071" s="245">
        <v>100</v>
      </c>
      <c r="G1071" s="245">
        <v>100</v>
      </c>
      <c r="H1071" s="248">
        <f>G1071/F1071*100</f>
        <v>100</v>
      </c>
      <c r="I1071" s="245"/>
      <c r="J1071" s="252"/>
      <c r="K1071" s="249"/>
      <c r="L1071" s="245"/>
      <c r="M1071" s="253"/>
      <c r="N1071" s="253"/>
      <c r="O1071" s="248"/>
      <c r="P1071" s="270"/>
      <c r="Q1071" s="247"/>
      <c r="R1071" s="250"/>
      <c r="S1071" s="265"/>
    </row>
    <row r="1072" spans="1:20" ht="47.25" customHeight="1" x14ac:dyDescent="0.35">
      <c r="A1072" s="440"/>
      <c r="B1072" s="443"/>
      <c r="C1072" s="242" t="s">
        <v>41</v>
      </c>
      <c r="D1072" s="238" t="s">
        <v>138</v>
      </c>
      <c r="E1072" s="245" t="s">
        <v>27</v>
      </c>
      <c r="F1072" s="245">
        <v>100</v>
      </c>
      <c r="G1072" s="245">
        <v>100</v>
      </c>
      <c r="H1072" s="248">
        <f>G1072/F1072*100</f>
        <v>100</v>
      </c>
      <c r="I1072" s="245"/>
      <c r="J1072" s="252"/>
      <c r="K1072" s="249"/>
      <c r="L1072" s="245"/>
      <c r="M1072" s="253"/>
      <c r="N1072" s="253"/>
      <c r="O1072" s="248"/>
      <c r="P1072" s="270"/>
      <c r="Q1072" s="247"/>
      <c r="R1072" s="250"/>
      <c r="S1072" s="265"/>
    </row>
    <row r="1073" spans="1:20" ht="74.25" customHeight="1" x14ac:dyDescent="0.35">
      <c r="A1073" s="440"/>
      <c r="B1073" s="443"/>
      <c r="C1073" s="242" t="s">
        <v>47</v>
      </c>
      <c r="D1073" s="238" t="s">
        <v>92</v>
      </c>
      <c r="E1073" s="245" t="s">
        <v>27</v>
      </c>
      <c r="F1073" s="245">
        <v>90</v>
      </c>
      <c r="G1073" s="245">
        <v>100</v>
      </c>
      <c r="H1073" s="248">
        <v>100</v>
      </c>
      <c r="I1073" s="245"/>
      <c r="J1073" s="252"/>
      <c r="K1073" s="249"/>
      <c r="L1073" s="245"/>
      <c r="M1073" s="253"/>
      <c r="N1073" s="253"/>
      <c r="O1073" s="248"/>
      <c r="P1073" s="270"/>
      <c r="Q1073" s="247"/>
      <c r="R1073" s="250"/>
      <c r="S1073" s="265"/>
    </row>
    <row r="1074" spans="1:20" ht="129" customHeight="1" x14ac:dyDescent="0.35">
      <c r="A1074" s="440"/>
      <c r="B1074" s="443"/>
      <c r="C1074" s="242" t="s">
        <v>69</v>
      </c>
      <c r="D1074" s="238" t="s">
        <v>139</v>
      </c>
      <c r="E1074" s="245" t="s">
        <v>27</v>
      </c>
      <c r="F1074" s="245">
        <v>100</v>
      </c>
      <c r="G1074" s="245">
        <v>100</v>
      </c>
      <c r="H1074" s="248">
        <f>G1074/F1074*100</f>
        <v>100</v>
      </c>
      <c r="I1074" s="245"/>
      <c r="J1074" s="252"/>
      <c r="K1074" s="249"/>
      <c r="L1074" s="245"/>
      <c r="M1074" s="253"/>
      <c r="N1074" s="253"/>
      <c r="O1074" s="248"/>
      <c r="P1074" s="270"/>
      <c r="Q1074" s="247"/>
      <c r="R1074" s="250"/>
      <c r="S1074" s="265"/>
    </row>
    <row r="1075" spans="1:20" ht="59.25" customHeight="1" x14ac:dyDescent="0.35">
      <c r="A1075" s="440"/>
      <c r="B1075" s="443"/>
      <c r="C1075" s="237" t="s">
        <v>30</v>
      </c>
      <c r="D1075" s="240" t="s">
        <v>143</v>
      </c>
      <c r="E1075" s="245"/>
      <c r="F1075" s="245"/>
      <c r="G1075" s="245"/>
      <c r="H1075" s="243">
        <v>100</v>
      </c>
      <c r="I1075" s="243">
        <f>H1075</f>
        <v>100</v>
      </c>
      <c r="J1075" s="244" t="s">
        <v>30</v>
      </c>
      <c r="K1075" s="331" t="str">
        <f>D1075</f>
        <v>Реализация основных общеобразовательных программ среднего общего образования</v>
      </c>
      <c r="L1075" s="245"/>
      <c r="M1075" s="253"/>
      <c r="N1075" s="253"/>
      <c r="O1075" s="243">
        <f>O1076</f>
        <v>96.226415094339629</v>
      </c>
      <c r="P1075" s="270">
        <f>O1075</f>
        <v>96.226415094339629</v>
      </c>
      <c r="Q1075" s="243">
        <f>(I1075+P1075)/2</f>
        <v>98.113207547169822</v>
      </c>
      <c r="R1075" s="245"/>
      <c r="S1075" s="265"/>
    </row>
    <row r="1076" spans="1:20" ht="71.25" customHeight="1" x14ac:dyDescent="0.35">
      <c r="A1076" s="440"/>
      <c r="B1076" s="443"/>
      <c r="C1076" s="242" t="s">
        <v>31</v>
      </c>
      <c r="D1076" s="238" t="s">
        <v>144</v>
      </c>
      <c r="E1076" s="245" t="s">
        <v>27</v>
      </c>
      <c r="F1076" s="245">
        <v>100</v>
      </c>
      <c r="G1076" s="245">
        <v>100</v>
      </c>
      <c r="H1076" s="248">
        <f>G1076/F1076*100</f>
        <v>100</v>
      </c>
      <c r="I1076" s="245"/>
      <c r="J1076" s="252" t="s">
        <v>31</v>
      </c>
      <c r="K1076" s="249" t="s">
        <v>93</v>
      </c>
      <c r="L1076" s="245" t="s">
        <v>40</v>
      </c>
      <c r="M1076" s="245">
        <v>53</v>
      </c>
      <c r="N1076" s="245">
        <v>51</v>
      </c>
      <c r="O1076" s="248">
        <f>N1076/M1076*100</f>
        <v>96.226415094339629</v>
      </c>
      <c r="P1076" s="242"/>
      <c r="Q1076" s="247"/>
      <c r="R1076" s="250"/>
      <c r="S1076" s="265"/>
    </row>
    <row r="1077" spans="1:20" x14ac:dyDescent="0.35">
      <c r="A1077" s="440"/>
      <c r="B1077" s="443"/>
      <c r="C1077" s="242" t="s">
        <v>32</v>
      </c>
      <c r="D1077" s="238" t="s">
        <v>145</v>
      </c>
      <c r="E1077" s="245" t="s">
        <v>27</v>
      </c>
      <c r="F1077" s="245">
        <v>100</v>
      </c>
      <c r="G1077" s="245">
        <v>100</v>
      </c>
      <c r="H1077" s="248">
        <f>G1077/F1077*100</f>
        <v>100</v>
      </c>
      <c r="I1077" s="245"/>
      <c r="J1077" s="252"/>
      <c r="K1077" s="249"/>
      <c r="L1077" s="245"/>
      <c r="M1077" s="253"/>
      <c r="N1077" s="253"/>
      <c r="O1077" s="248"/>
      <c r="P1077" s="270"/>
      <c r="Q1077" s="247"/>
      <c r="R1077" s="250"/>
      <c r="S1077" s="265"/>
    </row>
    <row r="1078" spans="1:20" ht="52.5" customHeight="1" x14ac:dyDescent="0.35">
      <c r="A1078" s="440"/>
      <c r="B1078" s="443"/>
      <c r="C1078" s="242" t="s">
        <v>54</v>
      </c>
      <c r="D1078" s="238" t="s">
        <v>138</v>
      </c>
      <c r="E1078" s="245" t="s">
        <v>27</v>
      </c>
      <c r="F1078" s="245">
        <v>100</v>
      </c>
      <c r="G1078" s="245">
        <v>100</v>
      </c>
      <c r="H1078" s="248">
        <f>G1078/F1078*100</f>
        <v>100</v>
      </c>
      <c r="I1078" s="245"/>
      <c r="J1078" s="252"/>
      <c r="K1078" s="249"/>
      <c r="L1078" s="245"/>
      <c r="M1078" s="253"/>
      <c r="N1078" s="253"/>
      <c r="O1078" s="248"/>
      <c r="P1078" s="270"/>
      <c r="Q1078" s="247"/>
      <c r="R1078" s="250"/>
      <c r="S1078" s="265"/>
    </row>
    <row r="1079" spans="1:20" ht="73.5" customHeight="1" x14ac:dyDescent="0.35">
      <c r="A1079" s="440"/>
      <c r="B1079" s="443"/>
      <c r="C1079" s="242" t="s">
        <v>55</v>
      </c>
      <c r="D1079" s="238" t="s">
        <v>92</v>
      </c>
      <c r="E1079" s="245" t="s">
        <v>27</v>
      </c>
      <c r="F1079" s="245">
        <v>90</v>
      </c>
      <c r="G1079" s="245">
        <v>100</v>
      </c>
      <c r="H1079" s="248">
        <v>100</v>
      </c>
      <c r="I1079" s="245"/>
      <c r="J1079" s="252"/>
      <c r="K1079" s="249"/>
      <c r="L1079" s="245"/>
      <c r="M1079" s="253"/>
      <c r="N1079" s="253"/>
      <c r="O1079" s="248"/>
      <c r="P1079" s="270"/>
      <c r="Q1079" s="247"/>
      <c r="R1079" s="250"/>
      <c r="S1079" s="265"/>
    </row>
    <row r="1080" spans="1:20" ht="127.5" customHeight="1" x14ac:dyDescent="0.35">
      <c r="A1080" s="440"/>
      <c r="B1080" s="443"/>
      <c r="C1080" s="242" t="s">
        <v>146</v>
      </c>
      <c r="D1080" s="238" t="s">
        <v>139</v>
      </c>
      <c r="E1080" s="245" t="s">
        <v>27</v>
      </c>
      <c r="F1080" s="245">
        <v>100</v>
      </c>
      <c r="G1080" s="245">
        <v>100</v>
      </c>
      <c r="H1080" s="248">
        <f>G1080/F1080*100</f>
        <v>100</v>
      </c>
      <c r="I1080" s="245"/>
      <c r="J1080" s="252"/>
      <c r="K1080" s="249"/>
      <c r="L1080" s="245"/>
      <c r="M1080" s="253"/>
      <c r="N1080" s="253"/>
      <c r="O1080" s="248"/>
      <c r="P1080" s="270"/>
      <c r="Q1080" s="247"/>
      <c r="R1080" s="250"/>
      <c r="S1080" s="265"/>
    </row>
    <row r="1081" spans="1:20" x14ac:dyDescent="0.35">
      <c r="A1081" s="440"/>
      <c r="B1081" s="443"/>
      <c r="C1081" s="237" t="s">
        <v>44</v>
      </c>
      <c r="D1081" s="240" t="s">
        <v>94</v>
      </c>
      <c r="E1081" s="245"/>
      <c r="F1081" s="245"/>
      <c r="G1081" s="245"/>
      <c r="H1081" s="243">
        <v>100</v>
      </c>
      <c r="I1081" s="243">
        <f>H1081</f>
        <v>100</v>
      </c>
      <c r="J1081" s="237" t="s">
        <v>44</v>
      </c>
      <c r="K1081" s="240" t="s">
        <v>94</v>
      </c>
      <c r="L1081" s="245"/>
      <c r="M1081" s="253"/>
      <c r="N1081" s="253"/>
      <c r="O1081" s="243">
        <f>O1082</f>
        <v>100</v>
      </c>
      <c r="P1081" s="270">
        <f>O1081</f>
        <v>100</v>
      </c>
      <c r="Q1081" s="243">
        <f>(I1081+P1081)/2</f>
        <v>100</v>
      </c>
      <c r="R1081" s="245"/>
      <c r="S1081" s="265"/>
    </row>
    <row r="1082" spans="1:20" ht="42.75" customHeight="1" x14ac:dyDescent="0.35">
      <c r="A1082" s="440"/>
      <c r="B1082" s="443"/>
      <c r="C1082" s="242" t="s">
        <v>45</v>
      </c>
      <c r="D1082" s="238" t="s">
        <v>147</v>
      </c>
      <c r="E1082" s="245" t="s">
        <v>27</v>
      </c>
      <c r="F1082" s="245">
        <v>100</v>
      </c>
      <c r="G1082" s="245">
        <v>100</v>
      </c>
      <c r="H1082" s="248">
        <f>G1082/F1082*100</f>
        <v>100</v>
      </c>
      <c r="I1082" s="245"/>
      <c r="J1082" s="252" t="s">
        <v>45</v>
      </c>
      <c r="K1082" s="249" t="s">
        <v>93</v>
      </c>
      <c r="L1082" s="245" t="s">
        <v>40</v>
      </c>
      <c r="M1082" s="245">
        <v>30</v>
      </c>
      <c r="N1082" s="245">
        <v>30</v>
      </c>
      <c r="O1082" s="248">
        <f>N1082/M1082*100</f>
        <v>100</v>
      </c>
      <c r="P1082" s="270"/>
      <c r="Q1082" s="243"/>
      <c r="R1082" s="250"/>
      <c r="S1082" s="265"/>
    </row>
    <row r="1083" spans="1:20" ht="75" customHeight="1" x14ac:dyDescent="0.35">
      <c r="A1083" s="440"/>
      <c r="B1083" s="443"/>
      <c r="C1083" s="242" t="s">
        <v>148</v>
      </c>
      <c r="D1083" s="238" t="s">
        <v>149</v>
      </c>
      <c r="E1083" s="245" t="s">
        <v>27</v>
      </c>
      <c r="F1083" s="245">
        <v>90</v>
      </c>
      <c r="G1083" s="245">
        <v>90</v>
      </c>
      <c r="H1083" s="248">
        <f>G1083/F1083*100</f>
        <v>100</v>
      </c>
      <c r="I1083" s="245"/>
      <c r="J1083" s="252"/>
      <c r="K1083" s="249"/>
      <c r="L1083" s="245"/>
      <c r="M1083" s="253"/>
      <c r="N1083" s="253"/>
      <c r="O1083" s="248"/>
      <c r="P1083" s="270"/>
      <c r="Q1083" s="243"/>
      <c r="R1083" s="250"/>
      <c r="S1083" s="265"/>
    </row>
    <row r="1084" spans="1:20" ht="62.25" customHeight="1" x14ac:dyDescent="0.35">
      <c r="A1084" s="440"/>
      <c r="B1084" s="443"/>
      <c r="C1084" s="237" t="s">
        <v>175</v>
      </c>
      <c r="D1084" s="240" t="s">
        <v>233</v>
      </c>
      <c r="E1084" s="245"/>
      <c r="F1084" s="245"/>
      <c r="G1084" s="245"/>
      <c r="H1084" s="243">
        <v>100</v>
      </c>
      <c r="I1084" s="243">
        <f>H1084</f>
        <v>100</v>
      </c>
      <c r="J1084" s="237" t="s">
        <v>175</v>
      </c>
      <c r="K1084" s="240" t="str">
        <f>D1084</f>
        <v>Реализация дополнительных общеразвивающих программ</v>
      </c>
      <c r="L1084" s="245"/>
      <c r="M1084" s="253"/>
      <c r="N1084" s="253"/>
      <c r="O1084" s="243">
        <f>O1085</f>
        <v>100.06745817593092</v>
      </c>
      <c r="P1084" s="270">
        <f>O1084</f>
        <v>100.06745817593092</v>
      </c>
      <c r="Q1084" s="247">
        <f>(I1084+P1084)/2</f>
        <v>100.03372908796547</v>
      </c>
      <c r="R1084" s="245"/>
      <c r="S1084" s="265"/>
    </row>
    <row r="1085" spans="1:20" ht="92.25" customHeight="1" x14ac:dyDescent="0.35">
      <c r="A1085" s="440"/>
      <c r="B1085" s="443"/>
      <c r="C1085" s="242" t="s">
        <v>176</v>
      </c>
      <c r="D1085" s="238" t="s">
        <v>149</v>
      </c>
      <c r="E1085" s="245" t="s">
        <v>27</v>
      </c>
      <c r="F1085" s="245">
        <v>90</v>
      </c>
      <c r="G1085" s="245">
        <v>90</v>
      </c>
      <c r="H1085" s="248">
        <f>G1085/F1085*100</f>
        <v>100</v>
      </c>
      <c r="I1085" s="245"/>
      <c r="J1085" s="252" t="str">
        <f>C1085</f>
        <v>5.1.</v>
      </c>
      <c r="K1085" s="249" t="s">
        <v>224</v>
      </c>
      <c r="L1085" s="245" t="s">
        <v>427</v>
      </c>
      <c r="M1085" s="245">
        <v>44472</v>
      </c>
      <c r="N1085" s="245">
        <v>44502</v>
      </c>
      <c r="O1085" s="248">
        <f>N1085/M1085*100</f>
        <v>100.06745817593092</v>
      </c>
      <c r="P1085" s="270"/>
      <c r="Q1085" s="247"/>
      <c r="R1085" s="250"/>
      <c r="S1085" s="265"/>
    </row>
    <row r="1086" spans="1:20" s="264" customFormat="1" ht="39" customHeight="1" x14ac:dyDescent="0.35">
      <c r="A1086" s="441"/>
      <c r="B1086" s="444"/>
      <c r="C1086" s="257"/>
      <c r="D1086" s="258" t="s">
        <v>6</v>
      </c>
      <c r="E1086" s="257"/>
      <c r="F1086" s="259"/>
      <c r="G1086" s="259"/>
      <c r="H1086" s="260">
        <f>(H1084+H1081+H1075+H1069+H1063)/5</f>
        <v>100</v>
      </c>
      <c r="I1086" s="260">
        <f>H1086</f>
        <v>100</v>
      </c>
      <c r="J1086" s="261"/>
      <c r="K1086" s="258" t="s">
        <v>6</v>
      </c>
      <c r="L1086" s="259"/>
      <c r="M1086" s="262"/>
      <c r="N1086" s="262"/>
      <c r="O1086" s="260">
        <f>(O1084+O1081+O1075+O1069+O1063)/5</f>
        <v>99.258774654054122</v>
      </c>
      <c r="P1086" s="260">
        <f>O1086</f>
        <v>99.258774654054122</v>
      </c>
      <c r="Q1086" s="260">
        <f>(I1086+P1086)/2</f>
        <v>99.629387327027061</v>
      </c>
      <c r="R1086" s="257" t="s">
        <v>490</v>
      </c>
      <c r="S1086" s="265"/>
      <c r="T1086" s="263"/>
    </row>
    <row r="1087" spans="1:20" ht="59.25" customHeight="1" x14ac:dyDescent="0.35">
      <c r="A1087" s="439">
        <v>68</v>
      </c>
      <c r="B1087" s="442" t="s">
        <v>191</v>
      </c>
      <c r="C1087" s="237" t="s">
        <v>12</v>
      </c>
      <c r="D1087" s="240" t="s">
        <v>135</v>
      </c>
      <c r="E1087" s="244"/>
      <c r="F1087" s="244"/>
      <c r="G1087" s="244"/>
      <c r="H1087" s="243">
        <v>100</v>
      </c>
      <c r="I1087" s="243">
        <f>H1087</f>
        <v>100</v>
      </c>
      <c r="J1087" s="244" t="s">
        <v>12</v>
      </c>
      <c r="K1087" s="240" t="s">
        <v>135</v>
      </c>
      <c r="L1087" s="245"/>
      <c r="M1087" s="245"/>
      <c r="N1087" s="245"/>
      <c r="O1087" s="243">
        <f>O1088</f>
        <v>100</v>
      </c>
      <c r="P1087" s="270">
        <f>O1087</f>
        <v>100</v>
      </c>
      <c r="Q1087" s="247">
        <f>(I1087+P1087)/2</f>
        <v>100</v>
      </c>
      <c r="R1087" s="242"/>
      <c r="S1087" s="265"/>
    </row>
    <row r="1088" spans="1:20" ht="74.25" customHeight="1" x14ac:dyDescent="0.35">
      <c r="A1088" s="440"/>
      <c r="B1088" s="443"/>
      <c r="C1088" s="242" t="s">
        <v>7</v>
      </c>
      <c r="D1088" s="238" t="s">
        <v>136</v>
      </c>
      <c r="E1088" s="245" t="s">
        <v>27</v>
      </c>
      <c r="F1088" s="245">
        <v>100</v>
      </c>
      <c r="G1088" s="245">
        <v>100</v>
      </c>
      <c r="H1088" s="248">
        <f>G1088/F1088*100</f>
        <v>100</v>
      </c>
      <c r="I1088" s="245"/>
      <c r="J1088" s="245" t="s">
        <v>7</v>
      </c>
      <c r="K1088" s="249" t="s">
        <v>93</v>
      </c>
      <c r="L1088" s="245" t="s">
        <v>40</v>
      </c>
      <c r="M1088" s="245">
        <v>546</v>
      </c>
      <c r="N1088" s="245">
        <v>546</v>
      </c>
      <c r="O1088" s="248">
        <f>N1088/M1088*100</f>
        <v>100</v>
      </c>
      <c r="P1088" s="270"/>
      <c r="Q1088" s="247"/>
      <c r="R1088" s="250"/>
      <c r="S1088" s="265"/>
    </row>
    <row r="1089" spans="1:19" x14ac:dyDescent="0.35">
      <c r="A1089" s="440"/>
      <c r="B1089" s="443"/>
      <c r="C1089" s="242" t="s">
        <v>8</v>
      </c>
      <c r="D1089" s="238" t="s">
        <v>137</v>
      </c>
      <c r="E1089" s="245" t="s">
        <v>27</v>
      </c>
      <c r="F1089" s="245">
        <v>100</v>
      </c>
      <c r="G1089" s="245">
        <v>100</v>
      </c>
      <c r="H1089" s="248">
        <f>G1089/F1089*100</f>
        <v>100</v>
      </c>
      <c r="I1089" s="245"/>
      <c r="J1089" s="245"/>
      <c r="K1089" s="271"/>
      <c r="L1089" s="245"/>
      <c r="M1089" s="251"/>
      <c r="N1089" s="251"/>
      <c r="O1089" s="248"/>
      <c r="P1089" s="270"/>
      <c r="Q1089" s="247"/>
      <c r="R1089" s="250"/>
      <c r="S1089" s="265"/>
    </row>
    <row r="1090" spans="1:19" ht="57.75" customHeight="1" x14ac:dyDescent="0.35">
      <c r="A1090" s="440"/>
      <c r="B1090" s="443"/>
      <c r="C1090" s="242" t="s">
        <v>9</v>
      </c>
      <c r="D1090" s="238" t="s">
        <v>138</v>
      </c>
      <c r="E1090" s="245" t="s">
        <v>27</v>
      </c>
      <c r="F1090" s="245">
        <v>100</v>
      </c>
      <c r="G1090" s="245">
        <v>100</v>
      </c>
      <c r="H1090" s="248">
        <f>G1090/F1090*100</f>
        <v>100</v>
      </c>
      <c r="I1090" s="245"/>
      <c r="J1090" s="252"/>
      <c r="K1090" s="249"/>
      <c r="L1090" s="245"/>
      <c r="M1090" s="253"/>
      <c r="N1090" s="253"/>
      <c r="O1090" s="248"/>
      <c r="P1090" s="270"/>
      <c r="Q1090" s="247"/>
      <c r="R1090" s="250"/>
      <c r="S1090" s="265"/>
    </row>
    <row r="1091" spans="1:19" ht="72" customHeight="1" x14ac:dyDescent="0.35">
      <c r="A1091" s="440"/>
      <c r="B1091" s="443"/>
      <c r="C1091" s="242" t="s">
        <v>10</v>
      </c>
      <c r="D1091" s="238" t="s">
        <v>92</v>
      </c>
      <c r="E1091" s="245" t="s">
        <v>27</v>
      </c>
      <c r="F1091" s="245">
        <v>90</v>
      </c>
      <c r="G1091" s="245">
        <v>100</v>
      </c>
      <c r="H1091" s="248">
        <v>100</v>
      </c>
      <c r="I1091" s="245"/>
      <c r="J1091" s="252"/>
      <c r="K1091" s="249"/>
      <c r="L1091" s="245"/>
      <c r="M1091" s="253"/>
      <c r="N1091" s="253"/>
      <c r="O1091" s="248"/>
      <c r="P1091" s="270"/>
      <c r="Q1091" s="247"/>
      <c r="R1091" s="250"/>
      <c r="S1091" s="265"/>
    </row>
    <row r="1092" spans="1:19" ht="121.5" customHeight="1" x14ac:dyDescent="0.35">
      <c r="A1092" s="440"/>
      <c r="B1092" s="443"/>
      <c r="C1092" s="242" t="s">
        <v>37</v>
      </c>
      <c r="D1092" s="238" t="s">
        <v>139</v>
      </c>
      <c r="E1092" s="245" t="s">
        <v>27</v>
      </c>
      <c r="F1092" s="245">
        <v>100</v>
      </c>
      <c r="G1092" s="245">
        <v>100</v>
      </c>
      <c r="H1092" s="248">
        <f>G1092/F1092*100</f>
        <v>100</v>
      </c>
      <c r="I1092" s="245"/>
      <c r="J1092" s="252"/>
      <c r="K1092" s="249"/>
      <c r="L1092" s="245"/>
      <c r="M1092" s="253"/>
      <c r="N1092" s="253"/>
      <c r="O1092" s="248"/>
      <c r="P1092" s="270"/>
      <c r="Q1092" s="247"/>
      <c r="R1092" s="250"/>
      <c r="S1092" s="265"/>
    </row>
    <row r="1093" spans="1:19" ht="60" customHeight="1" x14ac:dyDescent="0.35">
      <c r="A1093" s="440"/>
      <c r="B1093" s="443"/>
      <c r="C1093" s="237" t="s">
        <v>13</v>
      </c>
      <c r="D1093" s="240" t="s">
        <v>140</v>
      </c>
      <c r="E1093" s="245"/>
      <c r="F1093" s="245"/>
      <c r="G1093" s="245"/>
      <c r="H1093" s="243">
        <v>100</v>
      </c>
      <c r="I1093" s="243">
        <f>H1093</f>
        <v>100</v>
      </c>
      <c r="J1093" s="237" t="s">
        <v>13</v>
      </c>
      <c r="K1093" s="240" t="s">
        <v>140</v>
      </c>
      <c r="L1093" s="245"/>
      <c r="M1093" s="253"/>
      <c r="N1093" s="253"/>
      <c r="O1093" s="243">
        <f>O1094</f>
        <v>100</v>
      </c>
      <c r="P1093" s="270">
        <f>O1093</f>
        <v>100</v>
      </c>
      <c r="Q1093" s="247">
        <f>(I1093+P1093)/2</f>
        <v>100</v>
      </c>
      <c r="R1093" s="245"/>
      <c r="S1093" s="265"/>
    </row>
    <row r="1094" spans="1:19" ht="72" customHeight="1" x14ac:dyDescent="0.35">
      <c r="A1094" s="440"/>
      <c r="B1094" s="443"/>
      <c r="C1094" s="242" t="s">
        <v>14</v>
      </c>
      <c r="D1094" s="238" t="s">
        <v>141</v>
      </c>
      <c r="E1094" s="245" t="s">
        <v>27</v>
      </c>
      <c r="F1094" s="245">
        <v>100</v>
      </c>
      <c r="G1094" s="245">
        <v>100</v>
      </c>
      <c r="H1094" s="248">
        <f>G1094/F1094*100</f>
        <v>100</v>
      </c>
      <c r="I1094" s="245"/>
      <c r="J1094" s="252" t="s">
        <v>14</v>
      </c>
      <c r="K1094" s="249" t="s">
        <v>93</v>
      </c>
      <c r="L1094" s="245" t="s">
        <v>40</v>
      </c>
      <c r="M1094" s="245">
        <v>524</v>
      </c>
      <c r="N1094" s="245">
        <v>524</v>
      </c>
      <c r="O1094" s="248">
        <f>N1094/M1094*100</f>
        <v>100</v>
      </c>
      <c r="P1094" s="242"/>
      <c r="Q1094" s="247"/>
      <c r="R1094" s="250"/>
      <c r="S1094" s="265"/>
    </row>
    <row r="1095" spans="1:19" x14ac:dyDescent="0.35">
      <c r="A1095" s="440"/>
      <c r="B1095" s="443"/>
      <c r="C1095" s="242" t="s">
        <v>15</v>
      </c>
      <c r="D1095" s="238" t="s">
        <v>142</v>
      </c>
      <c r="E1095" s="245" t="s">
        <v>27</v>
      </c>
      <c r="F1095" s="245">
        <v>100</v>
      </c>
      <c r="G1095" s="245">
        <v>100</v>
      </c>
      <c r="H1095" s="248">
        <f>G1095/F1095*100</f>
        <v>100</v>
      </c>
      <c r="I1095" s="245"/>
      <c r="J1095" s="252"/>
      <c r="K1095" s="249"/>
      <c r="L1095" s="245"/>
      <c r="M1095" s="253"/>
      <c r="N1095" s="253"/>
      <c r="O1095" s="248"/>
      <c r="P1095" s="270"/>
      <c r="Q1095" s="247"/>
      <c r="R1095" s="250"/>
      <c r="S1095" s="265"/>
    </row>
    <row r="1096" spans="1:19" ht="55.5" customHeight="1" x14ac:dyDescent="0.35">
      <c r="A1096" s="440"/>
      <c r="B1096" s="443"/>
      <c r="C1096" s="242" t="s">
        <v>41</v>
      </c>
      <c r="D1096" s="238" t="s">
        <v>138</v>
      </c>
      <c r="E1096" s="245" t="s">
        <v>27</v>
      </c>
      <c r="F1096" s="245">
        <v>100</v>
      </c>
      <c r="G1096" s="245">
        <v>100</v>
      </c>
      <c r="H1096" s="248">
        <f>G1096/F1096*100</f>
        <v>100</v>
      </c>
      <c r="I1096" s="245"/>
      <c r="J1096" s="252"/>
      <c r="K1096" s="249"/>
      <c r="L1096" s="245"/>
      <c r="M1096" s="253"/>
      <c r="N1096" s="253"/>
      <c r="O1096" s="248"/>
      <c r="P1096" s="270"/>
      <c r="Q1096" s="247"/>
      <c r="R1096" s="250"/>
      <c r="S1096" s="265"/>
    </row>
    <row r="1097" spans="1:19" ht="69" customHeight="1" x14ac:dyDescent="0.35">
      <c r="A1097" s="440"/>
      <c r="B1097" s="443"/>
      <c r="C1097" s="242" t="s">
        <v>47</v>
      </c>
      <c r="D1097" s="238" t="s">
        <v>92</v>
      </c>
      <c r="E1097" s="245" t="s">
        <v>27</v>
      </c>
      <c r="F1097" s="245">
        <v>90</v>
      </c>
      <c r="G1097" s="245">
        <v>100</v>
      </c>
      <c r="H1097" s="248">
        <v>100</v>
      </c>
      <c r="I1097" s="245"/>
      <c r="J1097" s="252"/>
      <c r="K1097" s="249"/>
      <c r="L1097" s="245"/>
      <c r="M1097" s="253"/>
      <c r="N1097" s="253"/>
      <c r="O1097" s="248"/>
      <c r="P1097" s="270"/>
      <c r="Q1097" s="247"/>
      <c r="R1097" s="250"/>
      <c r="S1097" s="265"/>
    </row>
    <row r="1098" spans="1:19" ht="125.25" customHeight="1" x14ac:dyDescent="0.35">
      <c r="A1098" s="440"/>
      <c r="B1098" s="443"/>
      <c r="C1098" s="242" t="s">
        <v>69</v>
      </c>
      <c r="D1098" s="238" t="s">
        <v>139</v>
      </c>
      <c r="E1098" s="245" t="s">
        <v>27</v>
      </c>
      <c r="F1098" s="245">
        <v>100</v>
      </c>
      <c r="G1098" s="245">
        <v>100</v>
      </c>
      <c r="H1098" s="248">
        <f>G1098/F1098*100</f>
        <v>100</v>
      </c>
      <c r="I1098" s="245"/>
      <c r="J1098" s="252"/>
      <c r="K1098" s="249"/>
      <c r="L1098" s="245"/>
      <c r="M1098" s="253"/>
      <c r="N1098" s="253"/>
      <c r="O1098" s="248"/>
      <c r="P1098" s="270"/>
      <c r="Q1098" s="247"/>
      <c r="R1098" s="250"/>
      <c r="S1098" s="265"/>
    </row>
    <row r="1099" spans="1:19" ht="66" customHeight="1" x14ac:dyDescent="0.35">
      <c r="A1099" s="440"/>
      <c r="B1099" s="443"/>
      <c r="C1099" s="237" t="s">
        <v>30</v>
      </c>
      <c r="D1099" s="240" t="s">
        <v>143</v>
      </c>
      <c r="E1099" s="245"/>
      <c r="F1099" s="245"/>
      <c r="G1099" s="245"/>
      <c r="H1099" s="243">
        <v>100</v>
      </c>
      <c r="I1099" s="243">
        <f>H1099</f>
        <v>100</v>
      </c>
      <c r="J1099" s="237" t="s">
        <v>30</v>
      </c>
      <c r="K1099" s="240" t="str">
        <f>D1099</f>
        <v>Реализация основных общеобразовательных программ среднего общего образования</v>
      </c>
      <c r="L1099" s="245"/>
      <c r="M1099" s="253"/>
      <c r="N1099" s="253"/>
      <c r="O1099" s="243">
        <f>O1100</f>
        <v>100</v>
      </c>
      <c r="P1099" s="270">
        <f>O1099</f>
        <v>100</v>
      </c>
      <c r="Q1099" s="247">
        <f>(I1099+P1099)/2</f>
        <v>100</v>
      </c>
      <c r="R1099" s="242"/>
      <c r="S1099" s="265"/>
    </row>
    <row r="1100" spans="1:19" ht="77.25" customHeight="1" x14ac:dyDescent="0.35">
      <c r="A1100" s="440"/>
      <c r="B1100" s="443"/>
      <c r="C1100" s="242" t="s">
        <v>31</v>
      </c>
      <c r="D1100" s="238" t="s">
        <v>144</v>
      </c>
      <c r="E1100" s="245" t="s">
        <v>27</v>
      </c>
      <c r="F1100" s="245">
        <v>100</v>
      </c>
      <c r="G1100" s="245">
        <v>100</v>
      </c>
      <c r="H1100" s="248">
        <f>G1100/F1100*100</f>
        <v>100</v>
      </c>
      <c r="I1100" s="245"/>
      <c r="J1100" s="252" t="s">
        <v>31</v>
      </c>
      <c r="K1100" s="249" t="s">
        <v>93</v>
      </c>
      <c r="L1100" s="245" t="s">
        <v>40</v>
      </c>
      <c r="M1100" s="245">
        <v>152</v>
      </c>
      <c r="N1100" s="245">
        <v>152</v>
      </c>
      <c r="O1100" s="248">
        <f>N1100/M1100*100</f>
        <v>100</v>
      </c>
      <c r="P1100" s="242"/>
      <c r="Q1100" s="247"/>
      <c r="R1100" s="250"/>
      <c r="S1100" s="265"/>
    </row>
    <row r="1101" spans="1:19" x14ac:dyDescent="0.35">
      <c r="A1101" s="440"/>
      <c r="B1101" s="443"/>
      <c r="C1101" s="242" t="s">
        <v>32</v>
      </c>
      <c r="D1101" s="238" t="s">
        <v>145</v>
      </c>
      <c r="E1101" s="245" t="s">
        <v>27</v>
      </c>
      <c r="F1101" s="245">
        <v>100</v>
      </c>
      <c r="G1101" s="245">
        <v>100</v>
      </c>
      <c r="H1101" s="248">
        <f>G1101/F1101*100</f>
        <v>100</v>
      </c>
      <c r="I1101" s="245"/>
      <c r="J1101" s="252"/>
      <c r="K1101" s="249"/>
      <c r="L1101" s="245"/>
      <c r="M1101" s="253"/>
      <c r="N1101" s="253"/>
      <c r="O1101" s="248"/>
      <c r="P1101" s="270"/>
      <c r="Q1101" s="247"/>
      <c r="R1101" s="250"/>
      <c r="S1101" s="265"/>
    </row>
    <row r="1102" spans="1:19" ht="51.75" customHeight="1" x14ac:dyDescent="0.35">
      <c r="A1102" s="440"/>
      <c r="B1102" s="443"/>
      <c r="C1102" s="242" t="s">
        <v>54</v>
      </c>
      <c r="D1102" s="238" t="s">
        <v>138</v>
      </c>
      <c r="E1102" s="245" t="s">
        <v>27</v>
      </c>
      <c r="F1102" s="245">
        <v>100</v>
      </c>
      <c r="G1102" s="245">
        <v>100</v>
      </c>
      <c r="H1102" s="248">
        <f>G1102/F1102*100</f>
        <v>100</v>
      </c>
      <c r="I1102" s="245"/>
      <c r="J1102" s="252"/>
      <c r="K1102" s="249"/>
      <c r="L1102" s="245"/>
      <c r="M1102" s="253"/>
      <c r="N1102" s="253"/>
      <c r="O1102" s="248"/>
      <c r="P1102" s="270"/>
      <c r="Q1102" s="247"/>
      <c r="R1102" s="250"/>
      <c r="S1102" s="265"/>
    </row>
    <row r="1103" spans="1:19" ht="71.25" customHeight="1" x14ac:dyDescent="0.35">
      <c r="A1103" s="440"/>
      <c r="B1103" s="443"/>
      <c r="C1103" s="242" t="s">
        <v>55</v>
      </c>
      <c r="D1103" s="238" t="s">
        <v>92</v>
      </c>
      <c r="E1103" s="245" t="s">
        <v>27</v>
      </c>
      <c r="F1103" s="245">
        <v>90</v>
      </c>
      <c r="G1103" s="245">
        <v>100</v>
      </c>
      <c r="H1103" s="248">
        <v>100</v>
      </c>
      <c r="I1103" s="245"/>
      <c r="J1103" s="252"/>
      <c r="K1103" s="249"/>
      <c r="L1103" s="245"/>
      <c r="M1103" s="253"/>
      <c r="N1103" s="253"/>
      <c r="O1103" s="248"/>
      <c r="P1103" s="270"/>
      <c r="Q1103" s="247"/>
      <c r="R1103" s="250"/>
      <c r="S1103" s="265"/>
    </row>
    <row r="1104" spans="1:19" ht="125.25" customHeight="1" x14ac:dyDescent="0.35">
      <c r="A1104" s="440"/>
      <c r="B1104" s="443"/>
      <c r="C1104" s="242" t="s">
        <v>146</v>
      </c>
      <c r="D1104" s="238" t="s">
        <v>139</v>
      </c>
      <c r="E1104" s="245" t="s">
        <v>27</v>
      </c>
      <c r="F1104" s="245">
        <v>100</v>
      </c>
      <c r="G1104" s="245">
        <v>100</v>
      </c>
      <c r="H1104" s="248">
        <f>G1104/F1104*100</f>
        <v>100</v>
      </c>
      <c r="I1104" s="245"/>
      <c r="J1104" s="252"/>
      <c r="K1104" s="249"/>
      <c r="L1104" s="245"/>
      <c r="M1104" s="253"/>
      <c r="N1104" s="253"/>
      <c r="O1104" s="248"/>
      <c r="P1104" s="270"/>
      <c r="Q1104" s="247"/>
      <c r="R1104" s="250"/>
      <c r="S1104" s="265"/>
    </row>
    <row r="1105" spans="1:20" x14ac:dyDescent="0.35">
      <c r="A1105" s="440"/>
      <c r="B1105" s="443"/>
      <c r="C1105" s="237" t="s">
        <v>44</v>
      </c>
      <c r="D1105" s="240" t="s">
        <v>94</v>
      </c>
      <c r="E1105" s="245"/>
      <c r="F1105" s="245"/>
      <c r="G1105" s="245"/>
      <c r="H1105" s="243">
        <v>100</v>
      </c>
      <c r="I1105" s="243">
        <f>H1105</f>
        <v>100</v>
      </c>
      <c r="J1105" s="237" t="s">
        <v>44</v>
      </c>
      <c r="K1105" s="240" t="s">
        <v>94</v>
      </c>
      <c r="L1105" s="245"/>
      <c r="M1105" s="253"/>
      <c r="N1105" s="253"/>
      <c r="O1105" s="243">
        <f>O1106</f>
        <v>100</v>
      </c>
      <c r="P1105" s="270">
        <f>O1105</f>
        <v>100</v>
      </c>
      <c r="Q1105" s="247">
        <f>(I1105+P1105)/2</f>
        <v>100</v>
      </c>
      <c r="R1105" s="245"/>
      <c r="S1105" s="265"/>
    </row>
    <row r="1106" spans="1:20" ht="49.5" customHeight="1" x14ac:dyDescent="0.35">
      <c r="A1106" s="440"/>
      <c r="B1106" s="443"/>
      <c r="C1106" s="242" t="s">
        <v>45</v>
      </c>
      <c r="D1106" s="238" t="s">
        <v>147</v>
      </c>
      <c r="E1106" s="245" t="s">
        <v>27</v>
      </c>
      <c r="F1106" s="245">
        <v>100</v>
      </c>
      <c r="G1106" s="245">
        <v>100</v>
      </c>
      <c r="H1106" s="248">
        <f>G1106/F1106*100</f>
        <v>100</v>
      </c>
      <c r="I1106" s="245"/>
      <c r="J1106" s="252" t="s">
        <v>45</v>
      </c>
      <c r="K1106" s="249" t="s">
        <v>93</v>
      </c>
      <c r="L1106" s="245" t="s">
        <v>40</v>
      </c>
      <c r="M1106" s="245">
        <v>114</v>
      </c>
      <c r="N1106" s="245">
        <v>114</v>
      </c>
      <c r="O1106" s="248">
        <f>N1106/M1106*100</f>
        <v>100</v>
      </c>
      <c r="P1106" s="270"/>
      <c r="Q1106" s="247"/>
      <c r="R1106" s="250"/>
      <c r="S1106" s="265"/>
    </row>
    <row r="1107" spans="1:20" ht="80.25" customHeight="1" x14ac:dyDescent="0.35">
      <c r="A1107" s="440"/>
      <c r="B1107" s="443"/>
      <c r="C1107" s="242" t="s">
        <v>148</v>
      </c>
      <c r="D1107" s="238" t="s">
        <v>149</v>
      </c>
      <c r="E1107" s="245" t="s">
        <v>27</v>
      </c>
      <c r="F1107" s="245">
        <v>90</v>
      </c>
      <c r="G1107" s="245">
        <v>90</v>
      </c>
      <c r="H1107" s="248">
        <f>G1107/F1107*100</f>
        <v>100</v>
      </c>
      <c r="I1107" s="245"/>
      <c r="J1107" s="252"/>
      <c r="K1107" s="249"/>
      <c r="L1107" s="245"/>
      <c r="M1107" s="253"/>
      <c r="N1107" s="253"/>
      <c r="O1107" s="248"/>
      <c r="P1107" s="270"/>
      <c r="Q1107" s="247"/>
      <c r="R1107" s="250"/>
      <c r="S1107" s="265"/>
    </row>
    <row r="1108" spans="1:20" ht="53.25" customHeight="1" x14ac:dyDescent="0.35">
      <c r="A1108" s="440"/>
      <c r="B1108" s="443"/>
      <c r="C1108" s="237" t="s">
        <v>175</v>
      </c>
      <c r="D1108" s="240" t="s">
        <v>233</v>
      </c>
      <c r="E1108" s="245"/>
      <c r="F1108" s="245"/>
      <c r="G1108" s="245"/>
      <c r="H1108" s="243">
        <v>100</v>
      </c>
      <c r="I1108" s="243">
        <f>H1108</f>
        <v>100</v>
      </c>
      <c r="J1108" s="237" t="s">
        <v>175</v>
      </c>
      <c r="K1108" s="240" t="str">
        <f>D1108</f>
        <v>Реализация дополнительных общеразвивающих программ</v>
      </c>
      <c r="L1108" s="245"/>
      <c r="M1108" s="253"/>
      <c r="N1108" s="253"/>
      <c r="O1108" s="243">
        <f>O1109</f>
        <v>100</v>
      </c>
      <c r="P1108" s="270">
        <f>O1108</f>
        <v>100</v>
      </c>
      <c r="Q1108" s="247">
        <f>(I1108+P1108)/2</f>
        <v>100</v>
      </c>
      <c r="R1108" s="242"/>
      <c r="S1108" s="265"/>
    </row>
    <row r="1109" spans="1:20" ht="92.25" customHeight="1" x14ac:dyDescent="0.35">
      <c r="A1109" s="440"/>
      <c r="B1109" s="443"/>
      <c r="C1109" s="242" t="s">
        <v>176</v>
      </c>
      <c r="D1109" s="238" t="s">
        <v>149</v>
      </c>
      <c r="E1109" s="245" t="s">
        <v>27</v>
      </c>
      <c r="F1109" s="245">
        <v>90</v>
      </c>
      <c r="G1109" s="245">
        <v>90</v>
      </c>
      <c r="H1109" s="248">
        <f>G1109/F1109*100</f>
        <v>100</v>
      </c>
      <c r="I1109" s="245"/>
      <c r="J1109" s="252" t="str">
        <f>C1109</f>
        <v>5.1.</v>
      </c>
      <c r="K1109" s="249" t="s">
        <v>224</v>
      </c>
      <c r="L1109" s="245" t="s">
        <v>427</v>
      </c>
      <c r="M1109" s="245">
        <v>110160</v>
      </c>
      <c r="N1109" s="245">
        <v>110160</v>
      </c>
      <c r="O1109" s="248">
        <f>N1109/M1109*100</f>
        <v>100</v>
      </c>
      <c r="P1109" s="270"/>
      <c r="Q1109" s="247"/>
      <c r="R1109" s="250"/>
      <c r="S1109" s="265"/>
    </row>
    <row r="1110" spans="1:20" s="264" customFormat="1" ht="41.25" customHeight="1" x14ac:dyDescent="0.35">
      <c r="A1110" s="441"/>
      <c r="B1110" s="444"/>
      <c r="C1110" s="257"/>
      <c r="D1110" s="258" t="s">
        <v>6</v>
      </c>
      <c r="E1110" s="257"/>
      <c r="F1110" s="259"/>
      <c r="G1110" s="259"/>
      <c r="H1110" s="260">
        <f>(H1108+H1105+H1099+H1093+H1087)/5</f>
        <v>100</v>
      </c>
      <c r="I1110" s="260">
        <f>H1110</f>
        <v>100</v>
      </c>
      <c r="J1110" s="261"/>
      <c r="K1110" s="258" t="s">
        <v>6</v>
      </c>
      <c r="L1110" s="259"/>
      <c r="M1110" s="262"/>
      <c r="N1110" s="262"/>
      <c r="O1110" s="260">
        <f>(O1108+O1105+O1099+O1093+O1087)/5</f>
        <v>100</v>
      </c>
      <c r="P1110" s="260">
        <f>O1110</f>
        <v>100</v>
      </c>
      <c r="Q1110" s="260">
        <f>(I1110+P1110)/2</f>
        <v>100</v>
      </c>
      <c r="R1110" s="257" t="s">
        <v>33</v>
      </c>
      <c r="S1110" s="265"/>
      <c r="T1110" s="263"/>
    </row>
    <row r="1111" spans="1:20" ht="60" customHeight="1" x14ac:dyDescent="0.35">
      <c r="A1111" s="439">
        <v>69</v>
      </c>
      <c r="B1111" s="442" t="s">
        <v>192</v>
      </c>
      <c r="C1111" s="237" t="s">
        <v>12</v>
      </c>
      <c r="D1111" s="240" t="s">
        <v>135</v>
      </c>
      <c r="E1111" s="244"/>
      <c r="F1111" s="244"/>
      <c r="G1111" s="244"/>
      <c r="H1111" s="243">
        <v>100</v>
      </c>
      <c r="I1111" s="243">
        <f>H1111</f>
        <v>100</v>
      </c>
      <c r="J1111" s="244" t="s">
        <v>12</v>
      </c>
      <c r="K1111" s="240" t="s">
        <v>135</v>
      </c>
      <c r="L1111" s="245"/>
      <c r="M1111" s="245"/>
      <c r="N1111" s="245"/>
      <c r="O1111" s="243">
        <f>O1112</f>
        <v>100</v>
      </c>
      <c r="P1111" s="270">
        <f>O1111</f>
        <v>100</v>
      </c>
      <c r="Q1111" s="243">
        <f>(I1111+P1111)/2</f>
        <v>100</v>
      </c>
      <c r="R1111" s="242"/>
      <c r="S1111" s="266"/>
    </row>
    <row r="1112" spans="1:20" ht="70.5" customHeight="1" x14ac:dyDescent="0.35">
      <c r="A1112" s="440"/>
      <c r="B1112" s="443"/>
      <c r="C1112" s="242" t="s">
        <v>7</v>
      </c>
      <c r="D1112" s="238" t="s">
        <v>136</v>
      </c>
      <c r="E1112" s="245" t="s">
        <v>27</v>
      </c>
      <c r="F1112" s="245">
        <v>100</v>
      </c>
      <c r="G1112" s="245">
        <v>100</v>
      </c>
      <c r="H1112" s="248">
        <f>G1112/F1112*100</f>
        <v>100</v>
      </c>
      <c r="I1112" s="245"/>
      <c r="J1112" s="245" t="s">
        <v>7</v>
      </c>
      <c r="K1112" s="249" t="s">
        <v>93</v>
      </c>
      <c r="L1112" s="245" t="s">
        <v>40</v>
      </c>
      <c r="M1112" s="245">
        <v>304</v>
      </c>
      <c r="N1112" s="245">
        <v>304</v>
      </c>
      <c r="O1112" s="248">
        <f>N1112/M1112*100</f>
        <v>100</v>
      </c>
      <c r="P1112" s="270"/>
      <c r="Q1112" s="243"/>
      <c r="R1112" s="250"/>
      <c r="S1112" s="265"/>
    </row>
    <row r="1113" spans="1:20" x14ac:dyDescent="0.35">
      <c r="A1113" s="440"/>
      <c r="B1113" s="443"/>
      <c r="C1113" s="242" t="s">
        <v>8</v>
      </c>
      <c r="D1113" s="238" t="s">
        <v>137</v>
      </c>
      <c r="E1113" s="245" t="s">
        <v>27</v>
      </c>
      <c r="F1113" s="245">
        <v>100</v>
      </c>
      <c r="G1113" s="245">
        <v>100</v>
      </c>
      <c r="H1113" s="248">
        <f>G1113/F1113*100</f>
        <v>100</v>
      </c>
      <c r="I1113" s="245"/>
      <c r="J1113" s="245"/>
      <c r="K1113" s="271"/>
      <c r="L1113" s="245"/>
      <c r="M1113" s="251"/>
      <c r="N1113" s="251"/>
      <c r="O1113" s="248"/>
      <c r="P1113" s="270"/>
      <c r="Q1113" s="243"/>
      <c r="R1113" s="250"/>
      <c r="S1113" s="265"/>
    </row>
    <row r="1114" spans="1:20" ht="57" customHeight="1" x14ac:dyDescent="0.35">
      <c r="A1114" s="440"/>
      <c r="B1114" s="443"/>
      <c r="C1114" s="242" t="s">
        <v>9</v>
      </c>
      <c r="D1114" s="238" t="s">
        <v>138</v>
      </c>
      <c r="E1114" s="245" t="s">
        <v>27</v>
      </c>
      <c r="F1114" s="245">
        <v>100</v>
      </c>
      <c r="G1114" s="245">
        <v>100</v>
      </c>
      <c r="H1114" s="248">
        <f>G1114/F1114*100</f>
        <v>100</v>
      </c>
      <c r="I1114" s="245"/>
      <c r="J1114" s="252"/>
      <c r="K1114" s="249"/>
      <c r="L1114" s="245"/>
      <c r="M1114" s="253"/>
      <c r="N1114" s="253"/>
      <c r="O1114" s="248"/>
      <c r="P1114" s="270"/>
      <c r="Q1114" s="243"/>
      <c r="R1114" s="250"/>
      <c r="S1114" s="265"/>
    </row>
    <row r="1115" spans="1:20" ht="71.25" customHeight="1" x14ac:dyDescent="0.35">
      <c r="A1115" s="440"/>
      <c r="B1115" s="443"/>
      <c r="C1115" s="242" t="s">
        <v>10</v>
      </c>
      <c r="D1115" s="238" t="s">
        <v>92</v>
      </c>
      <c r="E1115" s="245" t="s">
        <v>27</v>
      </c>
      <c r="F1115" s="245">
        <v>90</v>
      </c>
      <c r="G1115" s="245">
        <v>100</v>
      </c>
      <c r="H1115" s="248">
        <v>100</v>
      </c>
      <c r="I1115" s="245"/>
      <c r="J1115" s="252"/>
      <c r="K1115" s="249"/>
      <c r="L1115" s="245"/>
      <c r="M1115" s="253"/>
      <c r="N1115" s="253"/>
      <c r="O1115" s="248"/>
      <c r="P1115" s="270"/>
      <c r="Q1115" s="243"/>
      <c r="R1115" s="250"/>
      <c r="S1115" s="265"/>
    </row>
    <row r="1116" spans="1:20" ht="127.5" customHeight="1" x14ac:dyDescent="0.35">
      <c r="A1116" s="440"/>
      <c r="B1116" s="443"/>
      <c r="C1116" s="242" t="s">
        <v>37</v>
      </c>
      <c r="D1116" s="238" t="s">
        <v>139</v>
      </c>
      <c r="E1116" s="245" t="s">
        <v>27</v>
      </c>
      <c r="F1116" s="245">
        <v>100</v>
      </c>
      <c r="G1116" s="245">
        <v>100</v>
      </c>
      <c r="H1116" s="248">
        <f>G1116/F1116*100</f>
        <v>100</v>
      </c>
      <c r="I1116" s="245"/>
      <c r="J1116" s="252"/>
      <c r="K1116" s="249"/>
      <c r="L1116" s="245"/>
      <c r="M1116" s="253"/>
      <c r="N1116" s="253"/>
      <c r="O1116" s="248"/>
      <c r="P1116" s="270"/>
      <c r="Q1116" s="243"/>
      <c r="R1116" s="250"/>
      <c r="S1116" s="265"/>
    </row>
    <row r="1117" spans="1:20" ht="69.75" customHeight="1" x14ac:dyDescent="0.35">
      <c r="A1117" s="440"/>
      <c r="B1117" s="443"/>
      <c r="C1117" s="237" t="s">
        <v>13</v>
      </c>
      <c r="D1117" s="240" t="s">
        <v>140</v>
      </c>
      <c r="E1117" s="245"/>
      <c r="F1117" s="245"/>
      <c r="G1117" s="245"/>
      <c r="H1117" s="243">
        <v>100</v>
      </c>
      <c r="I1117" s="243">
        <f>H1117</f>
        <v>100</v>
      </c>
      <c r="J1117" s="237" t="s">
        <v>13</v>
      </c>
      <c r="K1117" s="240" t="s">
        <v>140</v>
      </c>
      <c r="L1117" s="245"/>
      <c r="M1117" s="253"/>
      <c r="N1117" s="253"/>
      <c r="O1117" s="243">
        <f>O1118</f>
        <v>100</v>
      </c>
      <c r="P1117" s="270">
        <f>O1117</f>
        <v>100</v>
      </c>
      <c r="Q1117" s="247">
        <f>(I1117+P1117)/2</f>
        <v>100</v>
      </c>
      <c r="R1117" s="242"/>
      <c r="S1117" s="265"/>
    </row>
    <row r="1118" spans="1:20" ht="69.75" customHeight="1" x14ac:dyDescent="0.35">
      <c r="A1118" s="440"/>
      <c r="B1118" s="443"/>
      <c r="C1118" s="242" t="s">
        <v>14</v>
      </c>
      <c r="D1118" s="238" t="s">
        <v>141</v>
      </c>
      <c r="E1118" s="245" t="s">
        <v>27</v>
      </c>
      <c r="F1118" s="245">
        <v>100</v>
      </c>
      <c r="G1118" s="245">
        <v>100</v>
      </c>
      <c r="H1118" s="248">
        <f>G1118/F1118*100</f>
        <v>100</v>
      </c>
      <c r="I1118" s="245"/>
      <c r="J1118" s="252" t="s">
        <v>14</v>
      </c>
      <c r="K1118" s="249" t="s">
        <v>93</v>
      </c>
      <c r="L1118" s="245" t="s">
        <v>40</v>
      </c>
      <c r="M1118" s="245">
        <v>290</v>
      </c>
      <c r="N1118" s="245">
        <v>290</v>
      </c>
      <c r="O1118" s="248">
        <f>N1118/M1118*100</f>
        <v>100</v>
      </c>
      <c r="P1118" s="242"/>
      <c r="Q1118" s="247"/>
      <c r="R1118" s="250"/>
      <c r="S1118" s="265"/>
    </row>
    <row r="1119" spans="1:20" x14ac:dyDescent="0.35">
      <c r="A1119" s="440"/>
      <c r="B1119" s="443"/>
      <c r="C1119" s="242" t="s">
        <v>15</v>
      </c>
      <c r="D1119" s="238" t="s">
        <v>142</v>
      </c>
      <c r="E1119" s="245" t="s">
        <v>27</v>
      </c>
      <c r="F1119" s="245">
        <v>100</v>
      </c>
      <c r="G1119" s="245">
        <v>100</v>
      </c>
      <c r="H1119" s="248">
        <f>G1119/F1119*100</f>
        <v>100</v>
      </c>
      <c r="I1119" s="245"/>
      <c r="J1119" s="252"/>
      <c r="K1119" s="249"/>
      <c r="L1119" s="245"/>
      <c r="M1119" s="253"/>
      <c r="N1119" s="253"/>
      <c r="O1119" s="248"/>
      <c r="P1119" s="270"/>
      <c r="Q1119" s="247"/>
      <c r="R1119" s="250"/>
      <c r="S1119" s="265"/>
    </row>
    <row r="1120" spans="1:20" ht="61.5" customHeight="1" x14ac:dyDescent="0.35">
      <c r="A1120" s="440"/>
      <c r="B1120" s="443"/>
      <c r="C1120" s="242" t="s">
        <v>41</v>
      </c>
      <c r="D1120" s="238" t="s">
        <v>138</v>
      </c>
      <c r="E1120" s="245" t="s">
        <v>27</v>
      </c>
      <c r="F1120" s="245">
        <v>100</v>
      </c>
      <c r="G1120" s="245">
        <v>100</v>
      </c>
      <c r="H1120" s="248">
        <f>G1120/F1120*100</f>
        <v>100</v>
      </c>
      <c r="I1120" s="245"/>
      <c r="J1120" s="252"/>
      <c r="K1120" s="249"/>
      <c r="L1120" s="245"/>
      <c r="M1120" s="253"/>
      <c r="N1120" s="253"/>
      <c r="O1120" s="248"/>
      <c r="P1120" s="270"/>
      <c r="Q1120" s="247"/>
      <c r="R1120" s="250"/>
      <c r="S1120" s="265"/>
    </row>
    <row r="1121" spans="1:20" ht="75.75" customHeight="1" x14ac:dyDescent="0.35">
      <c r="A1121" s="440"/>
      <c r="B1121" s="443"/>
      <c r="C1121" s="242" t="s">
        <v>47</v>
      </c>
      <c r="D1121" s="238" t="s">
        <v>92</v>
      </c>
      <c r="E1121" s="245" t="s">
        <v>27</v>
      </c>
      <c r="F1121" s="245">
        <v>90</v>
      </c>
      <c r="G1121" s="245">
        <v>100</v>
      </c>
      <c r="H1121" s="248">
        <v>100</v>
      </c>
      <c r="I1121" s="245"/>
      <c r="J1121" s="252"/>
      <c r="K1121" s="249"/>
      <c r="L1121" s="245"/>
      <c r="M1121" s="253"/>
      <c r="N1121" s="253"/>
      <c r="O1121" s="248"/>
      <c r="P1121" s="270"/>
      <c r="Q1121" s="247"/>
      <c r="R1121" s="250"/>
      <c r="S1121" s="265"/>
    </row>
    <row r="1122" spans="1:20" ht="124.5" customHeight="1" x14ac:dyDescent="0.35">
      <c r="A1122" s="440"/>
      <c r="B1122" s="443"/>
      <c r="C1122" s="242" t="s">
        <v>69</v>
      </c>
      <c r="D1122" s="238" t="s">
        <v>139</v>
      </c>
      <c r="E1122" s="245" t="s">
        <v>27</v>
      </c>
      <c r="F1122" s="245">
        <v>100</v>
      </c>
      <c r="G1122" s="245">
        <v>100</v>
      </c>
      <c r="H1122" s="248">
        <f>G1122/F1122*100</f>
        <v>100</v>
      </c>
      <c r="I1122" s="245"/>
      <c r="J1122" s="252"/>
      <c r="K1122" s="249"/>
      <c r="L1122" s="245"/>
      <c r="M1122" s="253"/>
      <c r="N1122" s="253"/>
      <c r="O1122" s="248"/>
      <c r="P1122" s="270"/>
      <c r="Q1122" s="247"/>
      <c r="R1122" s="250"/>
      <c r="S1122" s="265"/>
    </row>
    <row r="1123" spans="1:20" ht="73.5" customHeight="1" x14ac:dyDescent="0.35">
      <c r="A1123" s="440"/>
      <c r="B1123" s="443"/>
      <c r="C1123" s="237" t="s">
        <v>30</v>
      </c>
      <c r="D1123" s="240" t="s">
        <v>143</v>
      </c>
      <c r="E1123" s="245"/>
      <c r="F1123" s="245"/>
      <c r="G1123" s="245"/>
      <c r="H1123" s="243">
        <v>100</v>
      </c>
      <c r="I1123" s="243">
        <f>H1123</f>
        <v>100</v>
      </c>
      <c r="J1123" s="237" t="s">
        <v>30</v>
      </c>
      <c r="K1123" s="240" t="str">
        <f>D1123</f>
        <v>Реализация основных общеобразовательных программ среднего общего образования</v>
      </c>
      <c r="L1123" s="245"/>
      <c r="M1123" s="253"/>
      <c r="N1123" s="253"/>
      <c r="O1123" s="243">
        <f>O1124</f>
        <v>100</v>
      </c>
      <c r="P1123" s="270">
        <f>O1123</f>
        <v>100</v>
      </c>
      <c r="Q1123" s="247">
        <f>(I1123+P1123)/2</f>
        <v>100</v>
      </c>
      <c r="R1123" s="242"/>
      <c r="S1123" s="265"/>
    </row>
    <row r="1124" spans="1:20" ht="73.5" customHeight="1" x14ac:dyDescent="0.35">
      <c r="A1124" s="440"/>
      <c r="B1124" s="443"/>
      <c r="C1124" s="242" t="s">
        <v>31</v>
      </c>
      <c r="D1124" s="238" t="s">
        <v>144</v>
      </c>
      <c r="E1124" s="245" t="s">
        <v>27</v>
      </c>
      <c r="F1124" s="245">
        <v>100</v>
      </c>
      <c r="G1124" s="245">
        <v>100</v>
      </c>
      <c r="H1124" s="248">
        <f>G1124/F1124*100</f>
        <v>100</v>
      </c>
      <c r="I1124" s="245"/>
      <c r="J1124" s="252" t="s">
        <v>31</v>
      </c>
      <c r="K1124" s="249" t="s">
        <v>93</v>
      </c>
      <c r="L1124" s="245" t="s">
        <v>40</v>
      </c>
      <c r="M1124" s="245">
        <v>60</v>
      </c>
      <c r="N1124" s="245">
        <v>60</v>
      </c>
      <c r="O1124" s="248">
        <f>N1124/M1124*100</f>
        <v>100</v>
      </c>
      <c r="P1124" s="242"/>
      <c r="Q1124" s="247"/>
      <c r="R1124" s="250"/>
      <c r="S1124" s="265"/>
    </row>
    <row r="1125" spans="1:20" x14ac:dyDescent="0.35">
      <c r="A1125" s="440"/>
      <c r="B1125" s="443"/>
      <c r="C1125" s="242" t="s">
        <v>32</v>
      </c>
      <c r="D1125" s="238" t="s">
        <v>145</v>
      </c>
      <c r="E1125" s="245" t="s">
        <v>27</v>
      </c>
      <c r="F1125" s="245">
        <v>100</v>
      </c>
      <c r="G1125" s="245">
        <v>100</v>
      </c>
      <c r="H1125" s="248">
        <f>G1125/F1125*100</f>
        <v>100</v>
      </c>
      <c r="I1125" s="245"/>
      <c r="J1125" s="252"/>
      <c r="K1125" s="249"/>
      <c r="L1125" s="245"/>
      <c r="M1125" s="253"/>
      <c r="N1125" s="253"/>
      <c r="O1125" s="248"/>
      <c r="P1125" s="270"/>
      <c r="Q1125" s="247"/>
      <c r="R1125" s="250"/>
      <c r="S1125" s="265"/>
    </row>
    <row r="1126" spans="1:20" ht="43.5" customHeight="1" x14ac:dyDescent="0.35">
      <c r="A1126" s="440"/>
      <c r="B1126" s="443"/>
      <c r="C1126" s="242" t="s">
        <v>54</v>
      </c>
      <c r="D1126" s="238" t="s">
        <v>138</v>
      </c>
      <c r="E1126" s="245" t="s">
        <v>27</v>
      </c>
      <c r="F1126" s="245">
        <v>100</v>
      </c>
      <c r="G1126" s="245">
        <v>100</v>
      </c>
      <c r="H1126" s="248">
        <f>G1126/F1126*100</f>
        <v>100</v>
      </c>
      <c r="I1126" s="245"/>
      <c r="J1126" s="252"/>
      <c r="K1126" s="249"/>
      <c r="L1126" s="245"/>
      <c r="M1126" s="253"/>
      <c r="N1126" s="253"/>
      <c r="O1126" s="248"/>
      <c r="P1126" s="270"/>
      <c r="Q1126" s="247"/>
      <c r="R1126" s="250"/>
      <c r="S1126" s="265"/>
    </row>
    <row r="1127" spans="1:20" ht="72.75" customHeight="1" x14ac:dyDescent="0.35">
      <c r="A1127" s="440"/>
      <c r="B1127" s="443"/>
      <c r="C1127" s="242" t="s">
        <v>55</v>
      </c>
      <c r="D1127" s="238" t="s">
        <v>92</v>
      </c>
      <c r="E1127" s="245" t="s">
        <v>27</v>
      </c>
      <c r="F1127" s="245">
        <v>90</v>
      </c>
      <c r="G1127" s="245">
        <v>100</v>
      </c>
      <c r="H1127" s="248">
        <v>100</v>
      </c>
      <c r="I1127" s="245"/>
      <c r="J1127" s="252"/>
      <c r="K1127" s="249"/>
      <c r="L1127" s="245"/>
      <c r="M1127" s="253"/>
      <c r="N1127" s="253"/>
      <c r="O1127" s="248"/>
      <c r="P1127" s="270"/>
      <c r="Q1127" s="247"/>
      <c r="R1127" s="250"/>
      <c r="S1127" s="265"/>
    </row>
    <row r="1128" spans="1:20" ht="124.5" customHeight="1" x14ac:dyDescent="0.35">
      <c r="A1128" s="440"/>
      <c r="B1128" s="443"/>
      <c r="C1128" s="242" t="s">
        <v>146</v>
      </c>
      <c r="D1128" s="238" t="s">
        <v>139</v>
      </c>
      <c r="E1128" s="245" t="s">
        <v>27</v>
      </c>
      <c r="F1128" s="245">
        <v>100</v>
      </c>
      <c r="G1128" s="245">
        <v>100</v>
      </c>
      <c r="H1128" s="248">
        <f>G1128/F1128*100</f>
        <v>100</v>
      </c>
      <c r="I1128" s="245"/>
      <c r="J1128" s="252"/>
      <c r="K1128" s="249"/>
      <c r="L1128" s="245"/>
      <c r="M1128" s="253"/>
      <c r="N1128" s="253"/>
      <c r="O1128" s="248"/>
      <c r="P1128" s="270"/>
      <c r="Q1128" s="247"/>
      <c r="R1128" s="250"/>
      <c r="S1128" s="265"/>
    </row>
    <row r="1129" spans="1:20" x14ac:dyDescent="0.35">
      <c r="A1129" s="440"/>
      <c r="B1129" s="443"/>
      <c r="C1129" s="237" t="s">
        <v>44</v>
      </c>
      <c r="D1129" s="240" t="s">
        <v>94</v>
      </c>
      <c r="E1129" s="245"/>
      <c r="F1129" s="245"/>
      <c r="G1129" s="245"/>
      <c r="H1129" s="243">
        <v>100</v>
      </c>
      <c r="I1129" s="243">
        <f>H1129</f>
        <v>100</v>
      </c>
      <c r="J1129" s="237" t="s">
        <v>44</v>
      </c>
      <c r="K1129" s="240" t="s">
        <v>94</v>
      </c>
      <c r="L1129" s="245"/>
      <c r="M1129" s="253"/>
      <c r="N1129" s="253"/>
      <c r="O1129" s="243">
        <f>O1130</f>
        <v>100</v>
      </c>
      <c r="P1129" s="270">
        <f>O1129</f>
        <v>100</v>
      </c>
      <c r="Q1129" s="247">
        <f>(I1129+P1129)/2</f>
        <v>100</v>
      </c>
      <c r="R1129" s="245"/>
      <c r="S1129" s="265"/>
    </row>
    <row r="1130" spans="1:20" ht="60.75" customHeight="1" x14ac:dyDescent="0.35">
      <c r="A1130" s="440"/>
      <c r="B1130" s="443"/>
      <c r="C1130" s="242" t="s">
        <v>45</v>
      </c>
      <c r="D1130" s="238" t="s">
        <v>147</v>
      </c>
      <c r="E1130" s="245" t="s">
        <v>27</v>
      </c>
      <c r="F1130" s="245">
        <v>100</v>
      </c>
      <c r="G1130" s="245">
        <v>100</v>
      </c>
      <c r="H1130" s="248">
        <f>G1130/F1130*100</f>
        <v>100</v>
      </c>
      <c r="I1130" s="245"/>
      <c r="J1130" s="252" t="s">
        <v>45</v>
      </c>
      <c r="K1130" s="249" t="s">
        <v>93</v>
      </c>
      <c r="L1130" s="245" t="s">
        <v>40</v>
      </c>
      <c r="M1130" s="245">
        <v>75</v>
      </c>
      <c r="N1130" s="245">
        <v>75</v>
      </c>
      <c r="O1130" s="248">
        <f>N1130/M1130*100</f>
        <v>100</v>
      </c>
      <c r="P1130" s="270"/>
      <c r="Q1130" s="247"/>
      <c r="R1130" s="250"/>
      <c r="S1130" s="265"/>
    </row>
    <row r="1131" spans="1:20" ht="81.75" customHeight="1" x14ac:dyDescent="0.35">
      <c r="A1131" s="440"/>
      <c r="B1131" s="443"/>
      <c r="C1131" s="242" t="s">
        <v>148</v>
      </c>
      <c r="D1131" s="238" t="s">
        <v>149</v>
      </c>
      <c r="E1131" s="245" t="s">
        <v>27</v>
      </c>
      <c r="F1131" s="245">
        <v>90</v>
      </c>
      <c r="G1131" s="245">
        <v>90</v>
      </c>
      <c r="H1131" s="248">
        <f>G1131/F1131*100</f>
        <v>100</v>
      </c>
      <c r="I1131" s="245"/>
      <c r="J1131" s="252"/>
      <c r="K1131" s="249"/>
      <c r="L1131" s="245"/>
      <c r="M1131" s="253"/>
      <c r="N1131" s="253"/>
      <c r="O1131" s="248"/>
      <c r="P1131" s="270"/>
      <c r="Q1131" s="247"/>
      <c r="R1131" s="250"/>
      <c r="S1131" s="265"/>
    </row>
    <row r="1132" spans="1:20" ht="54.75" customHeight="1" x14ac:dyDescent="0.35">
      <c r="A1132" s="440"/>
      <c r="B1132" s="443"/>
      <c r="C1132" s="237" t="s">
        <v>175</v>
      </c>
      <c r="D1132" s="240" t="s">
        <v>233</v>
      </c>
      <c r="E1132" s="245"/>
      <c r="F1132" s="245"/>
      <c r="G1132" s="245"/>
      <c r="H1132" s="243">
        <v>100</v>
      </c>
      <c r="I1132" s="243">
        <f>H1132</f>
        <v>100</v>
      </c>
      <c r="J1132" s="237" t="s">
        <v>175</v>
      </c>
      <c r="K1132" s="240" t="str">
        <f>D1132</f>
        <v>Реализация дополнительных общеразвивающих программ</v>
      </c>
      <c r="L1132" s="245"/>
      <c r="M1132" s="253"/>
      <c r="N1132" s="253"/>
      <c r="O1132" s="243">
        <f>O1133</f>
        <v>89.93906590413944</v>
      </c>
      <c r="P1132" s="270">
        <f>O1132</f>
        <v>89.93906590413944</v>
      </c>
      <c r="Q1132" s="247">
        <f>(I1132+P1132)/2</f>
        <v>94.969532952069727</v>
      </c>
      <c r="R1132" s="242"/>
      <c r="S1132" s="265"/>
    </row>
    <row r="1133" spans="1:20" ht="84.75" customHeight="1" x14ac:dyDescent="0.35">
      <c r="A1133" s="440"/>
      <c r="B1133" s="443"/>
      <c r="C1133" s="242" t="s">
        <v>176</v>
      </c>
      <c r="D1133" s="238" t="s">
        <v>149</v>
      </c>
      <c r="E1133" s="245" t="s">
        <v>27</v>
      </c>
      <c r="F1133" s="245">
        <v>90</v>
      </c>
      <c r="G1133" s="245">
        <v>90</v>
      </c>
      <c r="H1133" s="248">
        <f>G1133/F1133*100</f>
        <v>100</v>
      </c>
      <c r="I1133" s="245"/>
      <c r="J1133" s="252" t="str">
        <f>C1133</f>
        <v>5.1.</v>
      </c>
      <c r="K1133" s="249" t="s">
        <v>224</v>
      </c>
      <c r="L1133" s="245" t="s">
        <v>427</v>
      </c>
      <c r="M1133" s="245">
        <v>58752</v>
      </c>
      <c r="N1133" s="245">
        <v>52841</v>
      </c>
      <c r="O1133" s="248">
        <f>N1133/M1133*100</f>
        <v>89.93906590413944</v>
      </c>
      <c r="P1133" s="270"/>
      <c r="Q1133" s="247"/>
      <c r="R1133" s="250"/>
      <c r="S1133" s="265"/>
    </row>
    <row r="1134" spans="1:20" s="264" customFormat="1" ht="42" customHeight="1" x14ac:dyDescent="0.35">
      <c r="A1134" s="441"/>
      <c r="B1134" s="444"/>
      <c r="C1134" s="257"/>
      <c r="D1134" s="258" t="s">
        <v>6</v>
      </c>
      <c r="E1134" s="257"/>
      <c r="F1134" s="259"/>
      <c r="G1134" s="259"/>
      <c r="H1134" s="260">
        <f>(H1132+H1129+H1123+H1117+H1111)/5</f>
        <v>100</v>
      </c>
      <c r="I1134" s="260">
        <f>H1134</f>
        <v>100</v>
      </c>
      <c r="J1134" s="261"/>
      <c r="K1134" s="258" t="s">
        <v>6</v>
      </c>
      <c r="L1134" s="259"/>
      <c r="M1134" s="262"/>
      <c r="N1134" s="262"/>
      <c r="O1134" s="260">
        <f>(O1132+O1129+O1123+O1117+O1111)/5</f>
        <v>97.987813180827885</v>
      </c>
      <c r="P1134" s="260">
        <f>O1134</f>
        <v>97.987813180827885</v>
      </c>
      <c r="Q1134" s="260">
        <f>(I1134+P1134)/2</f>
        <v>98.993906590413943</v>
      </c>
      <c r="R1134" s="257" t="s">
        <v>490</v>
      </c>
      <c r="S1134" s="265"/>
      <c r="T1134" s="263"/>
    </row>
    <row r="1135" spans="1:20" ht="62.25" customHeight="1" x14ac:dyDescent="0.35">
      <c r="A1135" s="439">
        <v>70</v>
      </c>
      <c r="B1135" s="442" t="s">
        <v>193</v>
      </c>
      <c r="C1135" s="237" t="s">
        <v>12</v>
      </c>
      <c r="D1135" s="240" t="s">
        <v>135</v>
      </c>
      <c r="E1135" s="244"/>
      <c r="F1135" s="244"/>
      <c r="G1135" s="244"/>
      <c r="H1135" s="243">
        <v>100</v>
      </c>
      <c r="I1135" s="243">
        <f>H1135</f>
        <v>100</v>
      </c>
      <c r="J1135" s="244" t="s">
        <v>12</v>
      </c>
      <c r="K1135" s="240" t="s">
        <v>135</v>
      </c>
      <c r="L1135" s="245"/>
      <c r="M1135" s="245"/>
      <c r="N1135" s="245"/>
      <c r="O1135" s="243">
        <f>O1136</f>
        <v>100.42372881355932</v>
      </c>
      <c r="P1135" s="270">
        <f>O1135</f>
        <v>100.42372881355932</v>
      </c>
      <c r="Q1135" s="247">
        <f>(I1135+P1135)/2</f>
        <v>100.21186440677965</v>
      </c>
      <c r="R1135" s="242"/>
      <c r="S1135" s="265"/>
    </row>
    <row r="1136" spans="1:20" ht="75.75" customHeight="1" x14ac:dyDescent="0.35">
      <c r="A1136" s="440"/>
      <c r="B1136" s="443"/>
      <c r="C1136" s="242" t="s">
        <v>7</v>
      </c>
      <c r="D1136" s="238" t="s">
        <v>136</v>
      </c>
      <c r="E1136" s="245" t="s">
        <v>27</v>
      </c>
      <c r="F1136" s="245">
        <v>100</v>
      </c>
      <c r="G1136" s="245">
        <v>100</v>
      </c>
      <c r="H1136" s="248">
        <f>G1136/F1136*100</f>
        <v>100</v>
      </c>
      <c r="I1136" s="245"/>
      <c r="J1136" s="245" t="s">
        <v>7</v>
      </c>
      <c r="K1136" s="249" t="s">
        <v>93</v>
      </c>
      <c r="L1136" s="245" t="s">
        <v>40</v>
      </c>
      <c r="M1136" s="245">
        <v>236</v>
      </c>
      <c r="N1136" s="245">
        <v>237</v>
      </c>
      <c r="O1136" s="248">
        <f>N1136/M1136*100</f>
        <v>100.42372881355932</v>
      </c>
      <c r="P1136" s="270"/>
      <c r="Q1136" s="247"/>
      <c r="R1136" s="250"/>
      <c r="S1136" s="265"/>
    </row>
    <row r="1137" spans="1:19" x14ac:dyDescent="0.35">
      <c r="A1137" s="440"/>
      <c r="B1137" s="443"/>
      <c r="C1137" s="242" t="s">
        <v>8</v>
      </c>
      <c r="D1137" s="238" t="s">
        <v>137</v>
      </c>
      <c r="E1137" s="245" t="s">
        <v>27</v>
      </c>
      <c r="F1137" s="245">
        <v>100</v>
      </c>
      <c r="G1137" s="245">
        <v>100</v>
      </c>
      <c r="H1137" s="248">
        <f>G1137/F1137*100</f>
        <v>100</v>
      </c>
      <c r="I1137" s="245"/>
      <c r="J1137" s="245"/>
      <c r="K1137" s="271"/>
      <c r="L1137" s="245"/>
      <c r="M1137" s="251"/>
      <c r="N1137" s="251"/>
      <c r="O1137" s="248"/>
      <c r="P1137" s="270"/>
      <c r="Q1137" s="247"/>
      <c r="R1137" s="250"/>
      <c r="S1137" s="265"/>
    </row>
    <row r="1138" spans="1:19" ht="47.25" customHeight="1" x14ac:dyDescent="0.35">
      <c r="A1138" s="440"/>
      <c r="B1138" s="443"/>
      <c r="C1138" s="242" t="s">
        <v>9</v>
      </c>
      <c r="D1138" s="238" t="s">
        <v>138</v>
      </c>
      <c r="E1138" s="245" t="s">
        <v>27</v>
      </c>
      <c r="F1138" s="245">
        <v>100</v>
      </c>
      <c r="G1138" s="245">
        <v>100</v>
      </c>
      <c r="H1138" s="248">
        <f>G1138/F1138*100</f>
        <v>100</v>
      </c>
      <c r="I1138" s="245"/>
      <c r="J1138" s="252"/>
      <c r="K1138" s="249"/>
      <c r="L1138" s="245"/>
      <c r="M1138" s="253"/>
      <c r="N1138" s="253"/>
      <c r="O1138" s="248"/>
      <c r="P1138" s="270"/>
      <c r="Q1138" s="247"/>
      <c r="R1138" s="250"/>
      <c r="S1138" s="265"/>
    </row>
    <row r="1139" spans="1:19" ht="82.5" customHeight="1" x14ac:dyDescent="0.35">
      <c r="A1139" s="440"/>
      <c r="B1139" s="443"/>
      <c r="C1139" s="242" t="s">
        <v>10</v>
      </c>
      <c r="D1139" s="238" t="s">
        <v>92</v>
      </c>
      <c r="E1139" s="245" t="s">
        <v>27</v>
      </c>
      <c r="F1139" s="245">
        <v>90</v>
      </c>
      <c r="G1139" s="245">
        <v>100</v>
      </c>
      <c r="H1139" s="248">
        <v>100</v>
      </c>
      <c r="I1139" s="245"/>
      <c r="J1139" s="252"/>
      <c r="K1139" s="249"/>
      <c r="L1139" s="245"/>
      <c r="M1139" s="253"/>
      <c r="N1139" s="253"/>
      <c r="O1139" s="248"/>
      <c r="P1139" s="270"/>
      <c r="Q1139" s="247"/>
      <c r="R1139" s="250"/>
      <c r="S1139" s="265"/>
    </row>
    <row r="1140" spans="1:19" ht="135.75" customHeight="1" x14ac:dyDescent="0.35">
      <c r="A1140" s="440"/>
      <c r="B1140" s="443"/>
      <c r="C1140" s="242" t="s">
        <v>37</v>
      </c>
      <c r="D1140" s="238" t="s">
        <v>139</v>
      </c>
      <c r="E1140" s="245" t="s">
        <v>27</v>
      </c>
      <c r="F1140" s="245">
        <v>100</v>
      </c>
      <c r="G1140" s="245">
        <v>100</v>
      </c>
      <c r="H1140" s="248">
        <f>G1140/F1140*100</f>
        <v>100</v>
      </c>
      <c r="I1140" s="245"/>
      <c r="J1140" s="252"/>
      <c r="K1140" s="249"/>
      <c r="L1140" s="245"/>
      <c r="M1140" s="253"/>
      <c r="N1140" s="253"/>
      <c r="O1140" s="248"/>
      <c r="P1140" s="270"/>
      <c r="Q1140" s="247"/>
      <c r="R1140" s="250"/>
      <c r="S1140" s="265"/>
    </row>
    <row r="1141" spans="1:19" ht="59.25" customHeight="1" x14ac:dyDescent="0.35">
      <c r="A1141" s="440"/>
      <c r="B1141" s="443"/>
      <c r="C1141" s="237" t="s">
        <v>13</v>
      </c>
      <c r="D1141" s="240" t="s">
        <v>140</v>
      </c>
      <c r="E1141" s="245"/>
      <c r="F1141" s="245"/>
      <c r="G1141" s="245"/>
      <c r="H1141" s="243">
        <v>100</v>
      </c>
      <c r="I1141" s="243">
        <f>H1141</f>
        <v>100</v>
      </c>
      <c r="J1141" s="237" t="s">
        <v>13</v>
      </c>
      <c r="K1141" s="240" t="s">
        <v>140</v>
      </c>
      <c r="L1141" s="245"/>
      <c r="M1141" s="253"/>
      <c r="N1141" s="253"/>
      <c r="O1141" s="243">
        <f>O1142</f>
        <v>100.40485829959513</v>
      </c>
      <c r="P1141" s="270">
        <f>O1141</f>
        <v>100.40485829959513</v>
      </c>
      <c r="Q1141" s="247">
        <f>(I1141+P1141)/2</f>
        <v>100.20242914979757</v>
      </c>
      <c r="R1141" s="242"/>
      <c r="S1141" s="265"/>
    </row>
    <row r="1142" spans="1:19" ht="79.5" customHeight="1" x14ac:dyDescent="0.35">
      <c r="A1142" s="440"/>
      <c r="B1142" s="443"/>
      <c r="C1142" s="242" t="s">
        <v>14</v>
      </c>
      <c r="D1142" s="238" t="s">
        <v>141</v>
      </c>
      <c r="E1142" s="245" t="s">
        <v>27</v>
      </c>
      <c r="F1142" s="245">
        <v>100</v>
      </c>
      <c r="G1142" s="245">
        <v>100</v>
      </c>
      <c r="H1142" s="248">
        <f>G1142/F1142*100</f>
        <v>100</v>
      </c>
      <c r="I1142" s="245"/>
      <c r="J1142" s="252" t="s">
        <v>14</v>
      </c>
      <c r="K1142" s="249" t="s">
        <v>93</v>
      </c>
      <c r="L1142" s="245" t="s">
        <v>40</v>
      </c>
      <c r="M1142" s="245">
        <v>247</v>
      </c>
      <c r="N1142" s="245">
        <v>248</v>
      </c>
      <c r="O1142" s="248">
        <f>N1142/M1142*100</f>
        <v>100.40485829959513</v>
      </c>
      <c r="P1142" s="242"/>
      <c r="Q1142" s="247"/>
      <c r="R1142" s="250"/>
      <c r="S1142" s="265"/>
    </row>
    <row r="1143" spans="1:19" x14ac:dyDescent="0.35">
      <c r="A1143" s="440"/>
      <c r="B1143" s="443"/>
      <c r="C1143" s="242" t="s">
        <v>15</v>
      </c>
      <c r="D1143" s="238" t="s">
        <v>142</v>
      </c>
      <c r="E1143" s="245" t="s">
        <v>27</v>
      </c>
      <c r="F1143" s="245">
        <v>100</v>
      </c>
      <c r="G1143" s="245">
        <v>100</v>
      </c>
      <c r="H1143" s="248">
        <f>G1143/F1143*100</f>
        <v>100</v>
      </c>
      <c r="I1143" s="245"/>
      <c r="J1143" s="252"/>
      <c r="K1143" s="249"/>
      <c r="L1143" s="245"/>
      <c r="M1143" s="253"/>
      <c r="N1143" s="253"/>
      <c r="O1143" s="248"/>
      <c r="P1143" s="270"/>
      <c r="Q1143" s="247"/>
      <c r="R1143" s="250"/>
      <c r="S1143" s="265"/>
    </row>
    <row r="1144" spans="1:19" ht="48.75" customHeight="1" x14ac:dyDescent="0.35">
      <c r="A1144" s="440"/>
      <c r="B1144" s="443"/>
      <c r="C1144" s="242" t="s">
        <v>41</v>
      </c>
      <c r="D1144" s="238" t="s">
        <v>138</v>
      </c>
      <c r="E1144" s="245" t="s">
        <v>27</v>
      </c>
      <c r="F1144" s="245">
        <v>100</v>
      </c>
      <c r="G1144" s="245">
        <v>100</v>
      </c>
      <c r="H1144" s="248">
        <f>G1144/F1144*100</f>
        <v>100</v>
      </c>
      <c r="I1144" s="245"/>
      <c r="J1144" s="252"/>
      <c r="K1144" s="249"/>
      <c r="L1144" s="245"/>
      <c r="M1144" s="253"/>
      <c r="N1144" s="253"/>
      <c r="O1144" s="248"/>
      <c r="P1144" s="270"/>
      <c r="Q1144" s="247"/>
      <c r="R1144" s="250"/>
      <c r="S1144" s="265"/>
    </row>
    <row r="1145" spans="1:19" ht="73.5" customHeight="1" x14ac:dyDescent="0.35">
      <c r="A1145" s="440"/>
      <c r="B1145" s="443"/>
      <c r="C1145" s="242" t="s">
        <v>47</v>
      </c>
      <c r="D1145" s="238" t="s">
        <v>92</v>
      </c>
      <c r="E1145" s="245" t="s">
        <v>27</v>
      </c>
      <c r="F1145" s="245">
        <v>90</v>
      </c>
      <c r="G1145" s="245">
        <v>100</v>
      </c>
      <c r="H1145" s="248">
        <v>100</v>
      </c>
      <c r="I1145" s="245"/>
      <c r="J1145" s="252"/>
      <c r="K1145" s="249"/>
      <c r="L1145" s="245"/>
      <c r="M1145" s="253"/>
      <c r="N1145" s="253"/>
      <c r="O1145" s="248"/>
      <c r="P1145" s="270"/>
      <c r="Q1145" s="247"/>
      <c r="R1145" s="250"/>
      <c r="S1145" s="265"/>
    </row>
    <row r="1146" spans="1:19" ht="130.5" customHeight="1" x14ac:dyDescent="0.35">
      <c r="A1146" s="440"/>
      <c r="B1146" s="443"/>
      <c r="C1146" s="242" t="s">
        <v>69</v>
      </c>
      <c r="D1146" s="238" t="s">
        <v>139</v>
      </c>
      <c r="E1146" s="245" t="s">
        <v>27</v>
      </c>
      <c r="F1146" s="245">
        <v>100</v>
      </c>
      <c r="G1146" s="245">
        <v>100</v>
      </c>
      <c r="H1146" s="248">
        <f>G1146/F1146*100</f>
        <v>100</v>
      </c>
      <c r="I1146" s="245"/>
      <c r="J1146" s="252"/>
      <c r="K1146" s="249"/>
      <c r="L1146" s="245"/>
      <c r="M1146" s="253"/>
      <c r="N1146" s="253"/>
      <c r="O1146" s="248"/>
      <c r="P1146" s="270"/>
      <c r="Q1146" s="247"/>
      <c r="R1146" s="250"/>
      <c r="S1146" s="265"/>
    </row>
    <row r="1147" spans="1:19" ht="57.75" customHeight="1" x14ac:dyDescent="0.35">
      <c r="A1147" s="440"/>
      <c r="B1147" s="443"/>
      <c r="C1147" s="237" t="s">
        <v>30</v>
      </c>
      <c r="D1147" s="240" t="s">
        <v>143</v>
      </c>
      <c r="E1147" s="245"/>
      <c r="F1147" s="245"/>
      <c r="G1147" s="245"/>
      <c r="H1147" s="243">
        <v>100</v>
      </c>
      <c r="I1147" s="243">
        <f>H1147</f>
        <v>100</v>
      </c>
      <c r="J1147" s="237" t="s">
        <v>30</v>
      </c>
      <c r="K1147" s="240" t="str">
        <f>D1147</f>
        <v>Реализация основных общеобразовательных программ среднего общего образования</v>
      </c>
      <c r="L1147" s="245"/>
      <c r="M1147" s="253"/>
      <c r="N1147" s="253"/>
      <c r="O1147" s="243">
        <f>O1148</f>
        <v>97.727272727272734</v>
      </c>
      <c r="P1147" s="270">
        <f>O1147</f>
        <v>97.727272727272734</v>
      </c>
      <c r="Q1147" s="247">
        <f>(I1147+P1147)/2</f>
        <v>98.863636363636374</v>
      </c>
      <c r="R1147" s="245"/>
      <c r="S1147" s="265"/>
    </row>
    <row r="1148" spans="1:19" ht="74.25" customHeight="1" x14ac:dyDescent="0.35">
      <c r="A1148" s="440"/>
      <c r="B1148" s="443"/>
      <c r="C1148" s="242" t="s">
        <v>31</v>
      </c>
      <c r="D1148" s="238" t="s">
        <v>144</v>
      </c>
      <c r="E1148" s="245" t="s">
        <v>27</v>
      </c>
      <c r="F1148" s="245">
        <v>100</v>
      </c>
      <c r="G1148" s="245">
        <v>100</v>
      </c>
      <c r="H1148" s="248">
        <f>G1148/F1148*100</f>
        <v>100</v>
      </c>
      <c r="I1148" s="245"/>
      <c r="J1148" s="252" t="s">
        <v>31</v>
      </c>
      <c r="K1148" s="249" t="s">
        <v>93</v>
      </c>
      <c r="L1148" s="245" t="s">
        <v>40</v>
      </c>
      <c r="M1148" s="245">
        <v>44</v>
      </c>
      <c r="N1148" s="245">
        <v>43</v>
      </c>
      <c r="O1148" s="248">
        <f>N1148/M1148*100</f>
        <v>97.727272727272734</v>
      </c>
      <c r="P1148" s="242"/>
      <c r="Q1148" s="247"/>
      <c r="R1148" s="250"/>
      <c r="S1148" s="265"/>
    </row>
    <row r="1149" spans="1:19" x14ac:dyDescent="0.35">
      <c r="A1149" s="440"/>
      <c r="B1149" s="443"/>
      <c r="C1149" s="242" t="s">
        <v>32</v>
      </c>
      <c r="D1149" s="238" t="s">
        <v>145</v>
      </c>
      <c r="E1149" s="245" t="s">
        <v>27</v>
      </c>
      <c r="F1149" s="245">
        <v>100</v>
      </c>
      <c r="G1149" s="245">
        <v>100</v>
      </c>
      <c r="H1149" s="248">
        <f>G1149/F1149*100</f>
        <v>100</v>
      </c>
      <c r="I1149" s="245"/>
      <c r="J1149" s="252"/>
      <c r="K1149" s="249"/>
      <c r="L1149" s="245"/>
      <c r="M1149" s="253"/>
      <c r="N1149" s="253"/>
      <c r="O1149" s="248"/>
      <c r="P1149" s="270"/>
      <c r="Q1149" s="247"/>
      <c r="R1149" s="250"/>
      <c r="S1149" s="265"/>
    </row>
    <row r="1150" spans="1:19" ht="57" customHeight="1" x14ac:dyDescent="0.35">
      <c r="A1150" s="440"/>
      <c r="B1150" s="443"/>
      <c r="C1150" s="242" t="s">
        <v>54</v>
      </c>
      <c r="D1150" s="238" t="s">
        <v>138</v>
      </c>
      <c r="E1150" s="245" t="s">
        <v>27</v>
      </c>
      <c r="F1150" s="245">
        <v>100</v>
      </c>
      <c r="G1150" s="245">
        <v>100</v>
      </c>
      <c r="H1150" s="248">
        <f>G1150/F1150*100</f>
        <v>100</v>
      </c>
      <c r="I1150" s="245"/>
      <c r="J1150" s="252"/>
      <c r="K1150" s="249"/>
      <c r="L1150" s="245"/>
      <c r="M1150" s="253"/>
      <c r="N1150" s="253"/>
      <c r="O1150" s="248"/>
      <c r="P1150" s="270"/>
      <c r="Q1150" s="247"/>
      <c r="R1150" s="250"/>
      <c r="S1150" s="265"/>
    </row>
    <row r="1151" spans="1:19" ht="67.5" customHeight="1" x14ac:dyDescent="0.35">
      <c r="A1151" s="440"/>
      <c r="B1151" s="443"/>
      <c r="C1151" s="242" t="s">
        <v>55</v>
      </c>
      <c r="D1151" s="238" t="s">
        <v>92</v>
      </c>
      <c r="E1151" s="245" t="s">
        <v>27</v>
      </c>
      <c r="F1151" s="245">
        <v>90</v>
      </c>
      <c r="G1151" s="245">
        <v>100</v>
      </c>
      <c r="H1151" s="248">
        <v>100</v>
      </c>
      <c r="I1151" s="245"/>
      <c r="J1151" s="252"/>
      <c r="K1151" s="249"/>
      <c r="L1151" s="245"/>
      <c r="M1151" s="253"/>
      <c r="N1151" s="253"/>
      <c r="O1151" s="248"/>
      <c r="P1151" s="270"/>
      <c r="Q1151" s="247"/>
      <c r="R1151" s="250"/>
      <c r="S1151" s="265"/>
    </row>
    <row r="1152" spans="1:19" ht="125.25" customHeight="1" x14ac:dyDescent="0.35">
      <c r="A1152" s="440"/>
      <c r="B1152" s="443"/>
      <c r="C1152" s="242" t="s">
        <v>146</v>
      </c>
      <c r="D1152" s="238" t="s">
        <v>139</v>
      </c>
      <c r="E1152" s="245" t="s">
        <v>27</v>
      </c>
      <c r="F1152" s="245">
        <v>100</v>
      </c>
      <c r="G1152" s="245">
        <v>100</v>
      </c>
      <c r="H1152" s="248">
        <f>G1152/F1152*100</f>
        <v>100</v>
      </c>
      <c r="I1152" s="245"/>
      <c r="J1152" s="252"/>
      <c r="K1152" s="249"/>
      <c r="L1152" s="245"/>
      <c r="M1152" s="253"/>
      <c r="N1152" s="253"/>
      <c r="O1152" s="248"/>
      <c r="P1152" s="270"/>
      <c r="Q1152" s="247"/>
      <c r="R1152" s="250"/>
      <c r="S1152" s="265"/>
    </row>
    <row r="1153" spans="1:20" x14ac:dyDescent="0.35">
      <c r="A1153" s="440"/>
      <c r="B1153" s="443"/>
      <c r="C1153" s="237" t="s">
        <v>44</v>
      </c>
      <c r="D1153" s="240" t="s">
        <v>94</v>
      </c>
      <c r="E1153" s="245"/>
      <c r="F1153" s="245"/>
      <c r="G1153" s="245"/>
      <c r="H1153" s="243">
        <v>100</v>
      </c>
      <c r="I1153" s="243">
        <f>H1153</f>
        <v>100</v>
      </c>
      <c r="J1153" s="237" t="s">
        <v>44</v>
      </c>
      <c r="K1153" s="240" t="s">
        <v>94</v>
      </c>
      <c r="L1153" s="245"/>
      <c r="M1153" s="253"/>
      <c r="N1153" s="253"/>
      <c r="O1153" s="243">
        <f>O1154</f>
        <v>100</v>
      </c>
      <c r="P1153" s="270">
        <f>O1153</f>
        <v>100</v>
      </c>
      <c r="Q1153" s="247">
        <f>(I1153+P1153)/2</f>
        <v>100</v>
      </c>
      <c r="R1153" s="245"/>
      <c r="S1153" s="265"/>
    </row>
    <row r="1154" spans="1:20" ht="47.25" customHeight="1" x14ac:dyDescent="0.35">
      <c r="A1154" s="440"/>
      <c r="B1154" s="443"/>
      <c r="C1154" s="242" t="s">
        <v>45</v>
      </c>
      <c r="D1154" s="238" t="s">
        <v>147</v>
      </c>
      <c r="E1154" s="245" t="s">
        <v>27</v>
      </c>
      <c r="F1154" s="245">
        <v>100</v>
      </c>
      <c r="G1154" s="245">
        <v>100</v>
      </c>
      <c r="H1154" s="248">
        <f>G1154/F1154*100</f>
        <v>100</v>
      </c>
      <c r="I1154" s="245"/>
      <c r="J1154" s="252" t="s">
        <v>45</v>
      </c>
      <c r="K1154" s="249" t="s">
        <v>93</v>
      </c>
      <c r="L1154" s="245" t="s">
        <v>40</v>
      </c>
      <c r="M1154" s="245">
        <v>66</v>
      </c>
      <c r="N1154" s="245">
        <v>66</v>
      </c>
      <c r="O1154" s="248">
        <f>N1154/M1154*100</f>
        <v>100</v>
      </c>
      <c r="P1154" s="270"/>
      <c r="Q1154" s="247"/>
      <c r="R1154" s="250"/>
      <c r="S1154" s="265"/>
    </row>
    <row r="1155" spans="1:20" ht="78.75" customHeight="1" x14ac:dyDescent="0.35">
      <c r="A1155" s="440"/>
      <c r="B1155" s="443"/>
      <c r="C1155" s="242" t="s">
        <v>148</v>
      </c>
      <c r="D1155" s="238" t="s">
        <v>149</v>
      </c>
      <c r="E1155" s="245" t="s">
        <v>27</v>
      </c>
      <c r="F1155" s="245">
        <v>90</v>
      </c>
      <c r="G1155" s="245">
        <v>90</v>
      </c>
      <c r="H1155" s="248">
        <f>G1155/F1155*100</f>
        <v>100</v>
      </c>
      <c r="I1155" s="245"/>
      <c r="J1155" s="252"/>
      <c r="K1155" s="249"/>
      <c r="L1155" s="245"/>
      <c r="M1155" s="253"/>
      <c r="N1155" s="253"/>
      <c r="O1155" s="248"/>
      <c r="P1155" s="270"/>
      <c r="Q1155" s="247"/>
      <c r="R1155" s="250"/>
      <c r="S1155" s="265"/>
    </row>
    <row r="1156" spans="1:20" ht="60.75" customHeight="1" x14ac:dyDescent="0.35">
      <c r="A1156" s="440"/>
      <c r="B1156" s="443"/>
      <c r="C1156" s="237" t="s">
        <v>175</v>
      </c>
      <c r="D1156" s="240" t="s">
        <v>233</v>
      </c>
      <c r="E1156" s="245"/>
      <c r="F1156" s="245"/>
      <c r="G1156" s="245"/>
      <c r="H1156" s="243">
        <v>100</v>
      </c>
      <c r="I1156" s="243">
        <f>H1156</f>
        <v>100</v>
      </c>
      <c r="J1156" s="237" t="s">
        <v>175</v>
      </c>
      <c r="K1156" s="240" t="str">
        <f>D1156</f>
        <v>Реализация дополнительных общеразвивающих программ</v>
      </c>
      <c r="L1156" s="245"/>
      <c r="M1156" s="253"/>
      <c r="N1156" s="253"/>
      <c r="O1156" s="243">
        <f>O1157</f>
        <v>100</v>
      </c>
      <c r="P1156" s="270">
        <f>O1156</f>
        <v>100</v>
      </c>
      <c r="Q1156" s="247">
        <f>(I1156+P1156)/2</f>
        <v>100</v>
      </c>
      <c r="R1156" s="319"/>
      <c r="S1156" s="265"/>
    </row>
    <row r="1157" spans="1:20" ht="80.25" customHeight="1" x14ac:dyDescent="0.35">
      <c r="A1157" s="440"/>
      <c r="B1157" s="443"/>
      <c r="C1157" s="242" t="s">
        <v>176</v>
      </c>
      <c r="D1157" s="238" t="s">
        <v>149</v>
      </c>
      <c r="E1157" s="245" t="s">
        <v>27</v>
      </c>
      <c r="F1157" s="245">
        <v>90</v>
      </c>
      <c r="G1157" s="245">
        <v>90</v>
      </c>
      <c r="H1157" s="248">
        <f>G1157/F1157*100</f>
        <v>100</v>
      </c>
      <c r="I1157" s="245"/>
      <c r="J1157" s="252" t="str">
        <f>C1157</f>
        <v>5.1.</v>
      </c>
      <c r="K1157" s="249" t="s">
        <v>224</v>
      </c>
      <c r="L1157" s="245" t="s">
        <v>427</v>
      </c>
      <c r="M1157" s="245">
        <v>44064</v>
      </c>
      <c r="N1157" s="245">
        <v>44064</v>
      </c>
      <c r="O1157" s="248">
        <f>N1157/M1157*100</f>
        <v>100</v>
      </c>
      <c r="P1157" s="270"/>
      <c r="Q1157" s="247"/>
      <c r="R1157" s="250"/>
      <c r="S1157" s="265"/>
    </row>
    <row r="1158" spans="1:20" s="264" customFormat="1" ht="39" customHeight="1" x14ac:dyDescent="0.35">
      <c r="A1158" s="441"/>
      <c r="B1158" s="444"/>
      <c r="C1158" s="257"/>
      <c r="D1158" s="258" t="s">
        <v>6</v>
      </c>
      <c r="E1158" s="257"/>
      <c r="F1158" s="259"/>
      <c r="G1158" s="259"/>
      <c r="H1158" s="260">
        <f>(H1156+H1153+H1147+H1141+H1135)/5</f>
        <v>100</v>
      </c>
      <c r="I1158" s="260">
        <f>H1158</f>
        <v>100</v>
      </c>
      <c r="J1158" s="261"/>
      <c r="K1158" s="258" t="s">
        <v>6</v>
      </c>
      <c r="L1158" s="259"/>
      <c r="M1158" s="262"/>
      <c r="N1158" s="262"/>
      <c r="O1158" s="260">
        <f>(O1156+O1153+O1147+O1141+O1135)/5</f>
        <v>99.711171968085438</v>
      </c>
      <c r="P1158" s="260">
        <f>O1158</f>
        <v>99.711171968085438</v>
      </c>
      <c r="Q1158" s="260">
        <f>(I1158+P1158)/2</f>
        <v>99.855585984042719</v>
      </c>
      <c r="R1158" s="257" t="s">
        <v>490</v>
      </c>
      <c r="S1158" s="265"/>
      <c r="T1158" s="263"/>
    </row>
    <row r="1159" spans="1:20" ht="63.75" customHeight="1" x14ac:dyDescent="0.35">
      <c r="A1159" s="439">
        <v>71</v>
      </c>
      <c r="B1159" s="442" t="s">
        <v>194</v>
      </c>
      <c r="C1159" s="237" t="s">
        <v>12</v>
      </c>
      <c r="D1159" s="240" t="s">
        <v>135</v>
      </c>
      <c r="E1159" s="244"/>
      <c r="F1159" s="244"/>
      <c r="G1159" s="244"/>
      <c r="H1159" s="243">
        <v>100</v>
      </c>
      <c r="I1159" s="243">
        <f>H1159</f>
        <v>100</v>
      </c>
      <c r="J1159" s="244" t="s">
        <v>12</v>
      </c>
      <c r="K1159" s="240" t="s">
        <v>135</v>
      </c>
      <c r="L1159" s="245"/>
      <c r="M1159" s="245"/>
      <c r="N1159" s="245"/>
      <c r="O1159" s="243">
        <f>O1160</f>
        <v>100.66889632107024</v>
      </c>
      <c r="P1159" s="270">
        <f>O1159</f>
        <v>100.66889632107024</v>
      </c>
      <c r="Q1159" s="247">
        <f>(I1159+P1159)/2</f>
        <v>100.33444816053512</v>
      </c>
      <c r="R1159" s="245"/>
      <c r="S1159" s="265"/>
    </row>
    <row r="1160" spans="1:20" ht="80.25" customHeight="1" x14ac:dyDescent="0.35">
      <c r="A1160" s="440"/>
      <c r="B1160" s="443"/>
      <c r="C1160" s="242" t="s">
        <v>7</v>
      </c>
      <c r="D1160" s="238" t="s">
        <v>136</v>
      </c>
      <c r="E1160" s="245" t="s">
        <v>27</v>
      </c>
      <c r="F1160" s="245">
        <v>100</v>
      </c>
      <c r="G1160" s="245">
        <v>100</v>
      </c>
      <c r="H1160" s="248">
        <f>G1160/F1160*100</f>
        <v>100</v>
      </c>
      <c r="I1160" s="245"/>
      <c r="J1160" s="245" t="s">
        <v>7</v>
      </c>
      <c r="K1160" s="249" t="s">
        <v>93</v>
      </c>
      <c r="L1160" s="245" t="s">
        <v>40</v>
      </c>
      <c r="M1160" s="245">
        <v>299</v>
      </c>
      <c r="N1160" s="245">
        <v>301</v>
      </c>
      <c r="O1160" s="248">
        <f>N1160/M1160*100</f>
        <v>100.66889632107024</v>
      </c>
      <c r="P1160" s="270"/>
      <c r="Q1160" s="247"/>
      <c r="R1160" s="250"/>
      <c r="S1160" s="265"/>
    </row>
    <row r="1161" spans="1:20" x14ac:dyDescent="0.35">
      <c r="A1161" s="440"/>
      <c r="B1161" s="443"/>
      <c r="C1161" s="242" t="s">
        <v>8</v>
      </c>
      <c r="D1161" s="238" t="s">
        <v>137</v>
      </c>
      <c r="E1161" s="245" t="s">
        <v>27</v>
      </c>
      <c r="F1161" s="245">
        <v>100</v>
      </c>
      <c r="G1161" s="245">
        <v>100</v>
      </c>
      <c r="H1161" s="248">
        <f>G1161/F1161*100</f>
        <v>100</v>
      </c>
      <c r="I1161" s="245"/>
      <c r="J1161" s="245"/>
      <c r="K1161" s="271"/>
      <c r="L1161" s="245"/>
      <c r="M1161" s="251"/>
      <c r="N1161" s="251"/>
      <c r="O1161" s="248"/>
      <c r="P1161" s="270"/>
      <c r="Q1161" s="247"/>
      <c r="R1161" s="250"/>
      <c r="S1161" s="265"/>
    </row>
    <row r="1162" spans="1:20" ht="48.75" customHeight="1" x14ac:dyDescent="0.35">
      <c r="A1162" s="440"/>
      <c r="B1162" s="443"/>
      <c r="C1162" s="242" t="s">
        <v>9</v>
      </c>
      <c r="D1162" s="238" t="s">
        <v>138</v>
      </c>
      <c r="E1162" s="245" t="s">
        <v>27</v>
      </c>
      <c r="F1162" s="245">
        <v>100</v>
      </c>
      <c r="G1162" s="245">
        <v>100</v>
      </c>
      <c r="H1162" s="248">
        <f>G1162/F1162*100</f>
        <v>100</v>
      </c>
      <c r="I1162" s="245"/>
      <c r="J1162" s="252"/>
      <c r="K1162" s="249"/>
      <c r="L1162" s="245"/>
      <c r="M1162" s="253"/>
      <c r="N1162" s="253"/>
      <c r="O1162" s="248"/>
      <c r="P1162" s="270"/>
      <c r="Q1162" s="247"/>
      <c r="R1162" s="250"/>
      <c r="S1162" s="265"/>
    </row>
    <row r="1163" spans="1:20" ht="78.75" customHeight="1" x14ac:dyDescent="0.35">
      <c r="A1163" s="440"/>
      <c r="B1163" s="443"/>
      <c r="C1163" s="242" t="s">
        <v>10</v>
      </c>
      <c r="D1163" s="238" t="s">
        <v>92</v>
      </c>
      <c r="E1163" s="245" t="s">
        <v>27</v>
      </c>
      <c r="F1163" s="245">
        <v>90</v>
      </c>
      <c r="G1163" s="245">
        <v>100</v>
      </c>
      <c r="H1163" s="248">
        <v>100</v>
      </c>
      <c r="I1163" s="245"/>
      <c r="J1163" s="252"/>
      <c r="K1163" s="249"/>
      <c r="L1163" s="245"/>
      <c r="M1163" s="253"/>
      <c r="N1163" s="253"/>
      <c r="O1163" s="248"/>
      <c r="P1163" s="270"/>
      <c r="Q1163" s="247"/>
      <c r="R1163" s="250"/>
      <c r="S1163" s="265"/>
    </row>
    <row r="1164" spans="1:20" ht="126" customHeight="1" x14ac:dyDescent="0.35">
      <c r="A1164" s="440"/>
      <c r="B1164" s="443"/>
      <c r="C1164" s="242" t="s">
        <v>37</v>
      </c>
      <c r="D1164" s="238" t="s">
        <v>139</v>
      </c>
      <c r="E1164" s="245" t="s">
        <v>27</v>
      </c>
      <c r="F1164" s="245">
        <v>100</v>
      </c>
      <c r="G1164" s="245">
        <v>100</v>
      </c>
      <c r="H1164" s="248">
        <f>G1164/F1164*100</f>
        <v>100</v>
      </c>
      <c r="I1164" s="245"/>
      <c r="J1164" s="252"/>
      <c r="K1164" s="249"/>
      <c r="L1164" s="245"/>
      <c r="M1164" s="253"/>
      <c r="N1164" s="253"/>
      <c r="O1164" s="248"/>
      <c r="P1164" s="270"/>
      <c r="Q1164" s="247"/>
      <c r="R1164" s="250"/>
      <c r="S1164" s="265"/>
    </row>
    <row r="1165" spans="1:20" ht="66" customHeight="1" x14ac:dyDescent="0.35">
      <c r="A1165" s="440"/>
      <c r="B1165" s="443"/>
      <c r="C1165" s="237" t="s">
        <v>13</v>
      </c>
      <c r="D1165" s="240" t="s">
        <v>140</v>
      </c>
      <c r="E1165" s="245"/>
      <c r="F1165" s="245"/>
      <c r="G1165" s="245"/>
      <c r="H1165" s="243">
        <v>100</v>
      </c>
      <c r="I1165" s="243">
        <f>H1165</f>
        <v>100</v>
      </c>
      <c r="J1165" s="237" t="s">
        <v>13</v>
      </c>
      <c r="K1165" s="240" t="s">
        <v>140</v>
      </c>
      <c r="L1165" s="245"/>
      <c r="M1165" s="253"/>
      <c r="N1165" s="253"/>
      <c r="O1165" s="243">
        <f>O1166</f>
        <v>100</v>
      </c>
      <c r="P1165" s="270">
        <f>O1165</f>
        <v>100</v>
      </c>
      <c r="Q1165" s="247">
        <f>(I1165+P1165)/2</f>
        <v>100</v>
      </c>
      <c r="R1165" s="245"/>
      <c r="S1165" s="265"/>
    </row>
    <row r="1166" spans="1:20" ht="66" customHeight="1" x14ac:dyDescent="0.35">
      <c r="A1166" s="440"/>
      <c r="B1166" s="443"/>
      <c r="C1166" s="242" t="s">
        <v>14</v>
      </c>
      <c r="D1166" s="238" t="s">
        <v>141</v>
      </c>
      <c r="E1166" s="245" t="s">
        <v>27</v>
      </c>
      <c r="F1166" s="245">
        <v>100</v>
      </c>
      <c r="G1166" s="245">
        <v>100</v>
      </c>
      <c r="H1166" s="248">
        <f>G1166/F1166*100</f>
        <v>100</v>
      </c>
      <c r="I1166" s="245"/>
      <c r="J1166" s="252" t="s">
        <v>14</v>
      </c>
      <c r="K1166" s="249" t="s">
        <v>93</v>
      </c>
      <c r="L1166" s="245" t="s">
        <v>40</v>
      </c>
      <c r="M1166" s="245">
        <v>318</v>
      </c>
      <c r="N1166" s="245">
        <v>318</v>
      </c>
      <c r="O1166" s="248">
        <f>N1166/M1166*100</f>
        <v>100</v>
      </c>
      <c r="P1166" s="242"/>
      <c r="Q1166" s="247"/>
      <c r="R1166" s="250"/>
      <c r="S1166" s="265"/>
    </row>
    <row r="1167" spans="1:20" x14ac:dyDescent="0.35">
      <c r="A1167" s="440"/>
      <c r="B1167" s="443"/>
      <c r="C1167" s="242" t="s">
        <v>15</v>
      </c>
      <c r="D1167" s="238" t="s">
        <v>142</v>
      </c>
      <c r="E1167" s="245" t="s">
        <v>27</v>
      </c>
      <c r="F1167" s="245">
        <v>100</v>
      </c>
      <c r="G1167" s="245">
        <v>100</v>
      </c>
      <c r="H1167" s="248">
        <f>G1167/F1167*100</f>
        <v>100</v>
      </c>
      <c r="I1167" s="245"/>
      <c r="J1167" s="252"/>
      <c r="K1167" s="249"/>
      <c r="L1167" s="245"/>
      <c r="M1167" s="253"/>
      <c r="N1167" s="253"/>
      <c r="O1167" s="248"/>
      <c r="P1167" s="270"/>
      <c r="Q1167" s="247"/>
      <c r="R1167" s="250"/>
      <c r="S1167" s="265"/>
    </row>
    <row r="1168" spans="1:20" ht="50.25" customHeight="1" x14ac:dyDescent="0.35">
      <c r="A1168" s="440"/>
      <c r="B1168" s="443"/>
      <c r="C1168" s="242" t="s">
        <v>41</v>
      </c>
      <c r="D1168" s="238" t="s">
        <v>138</v>
      </c>
      <c r="E1168" s="245" t="s">
        <v>27</v>
      </c>
      <c r="F1168" s="245">
        <v>100</v>
      </c>
      <c r="G1168" s="245">
        <v>100</v>
      </c>
      <c r="H1168" s="248">
        <f>G1168/F1168*100</f>
        <v>100</v>
      </c>
      <c r="I1168" s="245"/>
      <c r="J1168" s="252"/>
      <c r="K1168" s="249"/>
      <c r="L1168" s="245"/>
      <c r="M1168" s="253"/>
      <c r="N1168" s="253"/>
      <c r="O1168" s="248"/>
      <c r="P1168" s="270"/>
      <c r="Q1168" s="247"/>
      <c r="R1168" s="250"/>
      <c r="S1168" s="265"/>
    </row>
    <row r="1169" spans="1:20" ht="57.75" customHeight="1" x14ac:dyDescent="0.35">
      <c r="A1169" s="440"/>
      <c r="B1169" s="443"/>
      <c r="C1169" s="242" t="s">
        <v>47</v>
      </c>
      <c r="D1169" s="238" t="s">
        <v>525</v>
      </c>
      <c r="E1169" s="245" t="s">
        <v>27</v>
      </c>
      <c r="F1169" s="245">
        <v>90</v>
      </c>
      <c r="G1169" s="245">
        <v>100</v>
      </c>
      <c r="H1169" s="248">
        <v>100</v>
      </c>
      <c r="I1169" s="245"/>
      <c r="J1169" s="252"/>
      <c r="K1169" s="249"/>
      <c r="L1169" s="245"/>
      <c r="M1169" s="253"/>
      <c r="N1169" s="253"/>
      <c r="O1169" s="248"/>
      <c r="P1169" s="270"/>
      <c r="Q1169" s="247"/>
      <c r="R1169" s="250"/>
      <c r="S1169" s="265"/>
    </row>
    <row r="1170" spans="1:20" ht="123.75" customHeight="1" x14ac:dyDescent="0.35">
      <c r="A1170" s="440"/>
      <c r="B1170" s="443"/>
      <c r="C1170" s="242" t="s">
        <v>69</v>
      </c>
      <c r="D1170" s="238" t="s">
        <v>139</v>
      </c>
      <c r="E1170" s="245" t="s">
        <v>27</v>
      </c>
      <c r="F1170" s="245">
        <v>100</v>
      </c>
      <c r="G1170" s="245">
        <v>100</v>
      </c>
      <c r="H1170" s="248">
        <f>G1170/F1170*100</f>
        <v>100</v>
      </c>
      <c r="I1170" s="245"/>
      <c r="J1170" s="252"/>
      <c r="K1170" s="249"/>
      <c r="L1170" s="245"/>
      <c r="M1170" s="253"/>
      <c r="N1170" s="253"/>
      <c r="O1170" s="248"/>
      <c r="P1170" s="270"/>
      <c r="Q1170" s="247"/>
      <c r="R1170" s="250"/>
      <c r="S1170" s="265"/>
    </row>
    <row r="1171" spans="1:20" ht="59.25" customHeight="1" x14ac:dyDescent="0.35">
      <c r="A1171" s="440"/>
      <c r="B1171" s="443"/>
      <c r="C1171" s="237" t="s">
        <v>30</v>
      </c>
      <c r="D1171" s="240" t="s">
        <v>143</v>
      </c>
      <c r="E1171" s="245"/>
      <c r="F1171" s="245"/>
      <c r="G1171" s="245"/>
      <c r="H1171" s="243">
        <v>100</v>
      </c>
      <c r="I1171" s="243">
        <f>H1171</f>
        <v>100</v>
      </c>
      <c r="J1171" s="237" t="s">
        <v>30</v>
      </c>
      <c r="K1171" s="240" t="str">
        <f>D1171</f>
        <v>Реализация основных общеобразовательных программ среднего общего образования</v>
      </c>
      <c r="L1171" s="245"/>
      <c r="M1171" s="253"/>
      <c r="N1171" s="253"/>
      <c r="O1171" s="243">
        <f>O1172</f>
        <v>100</v>
      </c>
      <c r="P1171" s="270">
        <f>O1171</f>
        <v>100</v>
      </c>
      <c r="Q1171" s="247">
        <f>(I1171+P1171)/2</f>
        <v>100</v>
      </c>
      <c r="R1171" s="245"/>
      <c r="S1171" s="265"/>
    </row>
    <row r="1172" spans="1:20" ht="84" customHeight="1" x14ac:dyDescent="0.35">
      <c r="A1172" s="440"/>
      <c r="B1172" s="443"/>
      <c r="C1172" s="242" t="s">
        <v>31</v>
      </c>
      <c r="D1172" s="238" t="s">
        <v>144</v>
      </c>
      <c r="E1172" s="245" t="s">
        <v>27</v>
      </c>
      <c r="F1172" s="245">
        <v>100</v>
      </c>
      <c r="G1172" s="245">
        <v>100</v>
      </c>
      <c r="H1172" s="248">
        <f>G1172/F1172*100</f>
        <v>100</v>
      </c>
      <c r="I1172" s="245"/>
      <c r="J1172" s="252" t="s">
        <v>31</v>
      </c>
      <c r="K1172" s="249" t="s">
        <v>93</v>
      </c>
      <c r="L1172" s="245" t="s">
        <v>40</v>
      </c>
      <c r="M1172" s="245">
        <v>59</v>
      </c>
      <c r="N1172" s="245">
        <v>59</v>
      </c>
      <c r="O1172" s="248">
        <f>N1172/M1172*100</f>
        <v>100</v>
      </c>
      <c r="P1172" s="242"/>
      <c r="Q1172" s="247"/>
      <c r="R1172" s="250"/>
      <c r="S1172" s="265"/>
    </row>
    <row r="1173" spans="1:20" x14ac:dyDescent="0.35">
      <c r="A1173" s="440"/>
      <c r="B1173" s="443"/>
      <c r="C1173" s="242" t="s">
        <v>32</v>
      </c>
      <c r="D1173" s="238" t="s">
        <v>145</v>
      </c>
      <c r="E1173" s="245" t="s">
        <v>27</v>
      </c>
      <c r="F1173" s="245">
        <v>100</v>
      </c>
      <c r="G1173" s="245">
        <v>100</v>
      </c>
      <c r="H1173" s="248">
        <f>G1173/F1173*100</f>
        <v>100</v>
      </c>
      <c r="I1173" s="245"/>
      <c r="J1173" s="252"/>
      <c r="K1173" s="249"/>
      <c r="L1173" s="245"/>
      <c r="M1173" s="253"/>
      <c r="N1173" s="253"/>
      <c r="O1173" s="248"/>
      <c r="P1173" s="270"/>
      <c r="Q1173" s="247"/>
      <c r="R1173" s="250"/>
      <c r="S1173" s="265"/>
    </row>
    <row r="1174" spans="1:20" ht="42.75" customHeight="1" x14ac:dyDescent="0.35">
      <c r="A1174" s="440"/>
      <c r="B1174" s="443"/>
      <c r="C1174" s="242" t="s">
        <v>54</v>
      </c>
      <c r="D1174" s="238" t="s">
        <v>138</v>
      </c>
      <c r="E1174" s="245" t="s">
        <v>27</v>
      </c>
      <c r="F1174" s="245">
        <v>100</v>
      </c>
      <c r="G1174" s="245">
        <v>100</v>
      </c>
      <c r="H1174" s="248">
        <f>G1174/F1174*100</f>
        <v>100</v>
      </c>
      <c r="I1174" s="245"/>
      <c r="J1174" s="252"/>
      <c r="K1174" s="249"/>
      <c r="L1174" s="245"/>
      <c r="M1174" s="253"/>
      <c r="N1174" s="253"/>
      <c r="O1174" s="248"/>
      <c r="P1174" s="270"/>
      <c r="Q1174" s="247"/>
      <c r="R1174" s="250"/>
      <c r="S1174" s="265"/>
    </row>
    <row r="1175" spans="1:20" ht="55.5" customHeight="1" x14ac:dyDescent="0.35">
      <c r="A1175" s="440"/>
      <c r="B1175" s="443"/>
      <c r="C1175" s="242" t="s">
        <v>55</v>
      </c>
      <c r="D1175" s="238" t="s">
        <v>525</v>
      </c>
      <c r="E1175" s="245" t="s">
        <v>27</v>
      </c>
      <c r="F1175" s="245">
        <v>90</v>
      </c>
      <c r="G1175" s="245">
        <v>100</v>
      </c>
      <c r="H1175" s="248">
        <v>100</v>
      </c>
      <c r="I1175" s="245"/>
      <c r="J1175" s="252"/>
      <c r="K1175" s="249"/>
      <c r="L1175" s="245"/>
      <c r="M1175" s="253"/>
      <c r="N1175" s="253"/>
      <c r="O1175" s="248"/>
      <c r="P1175" s="270"/>
      <c r="Q1175" s="247"/>
      <c r="R1175" s="250"/>
      <c r="S1175" s="265"/>
    </row>
    <row r="1176" spans="1:20" ht="121.5" customHeight="1" x14ac:dyDescent="0.35">
      <c r="A1176" s="440"/>
      <c r="B1176" s="443"/>
      <c r="C1176" s="242" t="s">
        <v>146</v>
      </c>
      <c r="D1176" s="238" t="s">
        <v>139</v>
      </c>
      <c r="E1176" s="245" t="s">
        <v>27</v>
      </c>
      <c r="F1176" s="245">
        <v>100</v>
      </c>
      <c r="G1176" s="245">
        <v>100</v>
      </c>
      <c r="H1176" s="248">
        <f>G1176/F1176*100</f>
        <v>100</v>
      </c>
      <c r="I1176" s="245"/>
      <c r="J1176" s="252"/>
      <c r="K1176" s="249"/>
      <c r="L1176" s="245"/>
      <c r="M1176" s="253"/>
      <c r="N1176" s="253"/>
      <c r="O1176" s="248"/>
      <c r="P1176" s="270"/>
      <c r="Q1176" s="247"/>
      <c r="R1176" s="250"/>
      <c r="S1176" s="265"/>
    </row>
    <row r="1177" spans="1:20" x14ac:dyDescent="0.35">
      <c r="A1177" s="440"/>
      <c r="B1177" s="443"/>
      <c r="C1177" s="237" t="s">
        <v>44</v>
      </c>
      <c r="D1177" s="240" t="s">
        <v>94</v>
      </c>
      <c r="E1177" s="245"/>
      <c r="F1177" s="245"/>
      <c r="G1177" s="245"/>
      <c r="H1177" s="243">
        <v>100</v>
      </c>
      <c r="I1177" s="243">
        <f>H1177</f>
        <v>100</v>
      </c>
      <c r="J1177" s="237" t="s">
        <v>44</v>
      </c>
      <c r="K1177" s="240" t="s">
        <v>94</v>
      </c>
      <c r="L1177" s="245"/>
      <c r="M1177" s="253"/>
      <c r="N1177" s="253"/>
      <c r="O1177" s="243">
        <f>O1178</f>
        <v>100</v>
      </c>
      <c r="P1177" s="270">
        <f>O1177</f>
        <v>100</v>
      </c>
      <c r="Q1177" s="247">
        <f>(I1177+P1177)/2</f>
        <v>100</v>
      </c>
      <c r="R1177" s="245"/>
      <c r="S1177" s="265"/>
    </row>
    <row r="1178" spans="1:20" ht="51.75" customHeight="1" x14ac:dyDescent="0.35">
      <c r="A1178" s="440"/>
      <c r="B1178" s="443"/>
      <c r="C1178" s="242" t="s">
        <v>45</v>
      </c>
      <c r="D1178" s="238" t="s">
        <v>147</v>
      </c>
      <c r="E1178" s="245" t="s">
        <v>27</v>
      </c>
      <c r="F1178" s="245">
        <v>100</v>
      </c>
      <c r="G1178" s="245">
        <v>100</v>
      </c>
      <c r="H1178" s="248">
        <f>G1178/F1178*100</f>
        <v>100</v>
      </c>
      <c r="I1178" s="245"/>
      <c r="J1178" s="252" t="s">
        <v>45</v>
      </c>
      <c r="K1178" s="249" t="s">
        <v>93</v>
      </c>
      <c r="L1178" s="245" t="s">
        <v>40</v>
      </c>
      <c r="M1178" s="245">
        <v>53</v>
      </c>
      <c r="N1178" s="245">
        <v>53</v>
      </c>
      <c r="O1178" s="248">
        <f>N1178/M1178*100</f>
        <v>100</v>
      </c>
      <c r="P1178" s="270"/>
      <c r="Q1178" s="247"/>
      <c r="R1178" s="250"/>
      <c r="S1178" s="265"/>
    </row>
    <row r="1179" spans="1:20" ht="84" customHeight="1" x14ac:dyDescent="0.35">
      <c r="A1179" s="440"/>
      <c r="B1179" s="443"/>
      <c r="C1179" s="242" t="s">
        <v>148</v>
      </c>
      <c r="D1179" s="238" t="s">
        <v>149</v>
      </c>
      <c r="E1179" s="245" t="s">
        <v>27</v>
      </c>
      <c r="F1179" s="245">
        <v>90</v>
      </c>
      <c r="G1179" s="245">
        <v>90</v>
      </c>
      <c r="H1179" s="248">
        <f>G1179/F1179*100</f>
        <v>100</v>
      </c>
      <c r="I1179" s="245"/>
      <c r="J1179" s="252"/>
      <c r="K1179" s="249"/>
      <c r="L1179" s="245"/>
      <c r="M1179" s="253"/>
      <c r="N1179" s="253"/>
      <c r="O1179" s="248"/>
      <c r="P1179" s="270"/>
      <c r="Q1179" s="247"/>
      <c r="R1179" s="250"/>
      <c r="S1179" s="265"/>
    </row>
    <row r="1180" spans="1:20" ht="62.25" customHeight="1" x14ac:dyDescent="0.35">
      <c r="A1180" s="440"/>
      <c r="B1180" s="443"/>
      <c r="C1180" s="237" t="s">
        <v>175</v>
      </c>
      <c r="D1180" s="240" t="s">
        <v>233</v>
      </c>
      <c r="E1180" s="245"/>
      <c r="F1180" s="245"/>
      <c r="G1180" s="245"/>
      <c r="H1180" s="243">
        <v>100</v>
      </c>
      <c r="I1180" s="243">
        <f>H1180</f>
        <v>100</v>
      </c>
      <c r="J1180" s="237" t="s">
        <v>175</v>
      </c>
      <c r="K1180" s="240" t="str">
        <f>D1180</f>
        <v>Реализация дополнительных общеразвивающих программ</v>
      </c>
      <c r="L1180" s="245"/>
      <c r="M1180" s="253"/>
      <c r="N1180" s="253"/>
      <c r="O1180" s="243">
        <f>O1181</f>
        <v>100</v>
      </c>
      <c r="P1180" s="270">
        <f>O1180</f>
        <v>100</v>
      </c>
      <c r="Q1180" s="247">
        <f>(I1180+P1180)/2</f>
        <v>100</v>
      </c>
      <c r="R1180" s="242"/>
      <c r="S1180" s="265"/>
    </row>
    <row r="1181" spans="1:20" ht="77.25" customHeight="1" x14ac:dyDescent="0.35">
      <c r="A1181" s="440"/>
      <c r="B1181" s="443"/>
      <c r="C1181" s="242" t="s">
        <v>176</v>
      </c>
      <c r="D1181" s="238" t="s">
        <v>149</v>
      </c>
      <c r="E1181" s="245" t="s">
        <v>27</v>
      </c>
      <c r="F1181" s="245">
        <v>90</v>
      </c>
      <c r="G1181" s="245">
        <v>90</v>
      </c>
      <c r="H1181" s="248">
        <f>G1181/F1181*100</f>
        <v>100</v>
      </c>
      <c r="I1181" s="245"/>
      <c r="J1181" s="252" t="str">
        <f>C1181</f>
        <v>5.1.</v>
      </c>
      <c r="K1181" s="249" t="s">
        <v>224</v>
      </c>
      <c r="L1181" s="245" t="s">
        <v>427</v>
      </c>
      <c r="M1181" s="245">
        <v>51816</v>
      </c>
      <c r="N1181" s="245">
        <v>51816</v>
      </c>
      <c r="O1181" s="248">
        <f>N1181/M1181*100</f>
        <v>100</v>
      </c>
      <c r="P1181" s="270"/>
      <c r="Q1181" s="247"/>
      <c r="R1181" s="250"/>
      <c r="S1181" s="265"/>
    </row>
    <row r="1182" spans="1:20" s="264" customFormat="1" ht="39" customHeight="1" x14ac:dyDescent="0.35">
      <c r="A1182" s="441"/>
      <c r="B1182" s="444"/>
      <c r="C1182" s="257"/>
      <c r="D1182" s="258" t="s">
        <v>6</v>
      </c>
      <c r="E1182" s="257"/>
      <c r="F1182" s="259"/>
      <c r="G1182" s="259"/>
      <c r="H1182" s="260">
        <f>(H1180+H1177+H1171+H1165+H1159)/5</f>
        <v>100</v>
      </c>
      <c r="I1182" s="260">
        <f>H1182</f>
        <v>100</v>
      </c>
      <c r="J1182" s="261"/>
      <c r="K1182" s="258" t="s">
        <v>6</v>
      </c>
      <c r="L1182" s="259"/>
      <c r="M1182" s="262"/>
      <c r="N1182" s="262"/>
      <c r="O1182" s="260">
        <f>(O1180+O1177+O1171+O1165+O1159)/5</f>
        <v>100.13377926421404</v>
      </c>
      <c r="P1182" s="260">
        <f>O1182</f>
        <v>100.13377926421404</v>
      </c>
      <c r="Q1182" s="260">
        <f>(I1182+P1182)/2</f>
        <v>100.06688963210702</v>
      </c>
      <c r="R1182" s="257" t="s">
        <v>33</v>
      </c>
      <c r="S1182" s="265"/>
      <c r="T1182" s="263"/>
    </row>
    <row r="1183" spans="1:20" ht="57.75" customHeight="1" x14ac:dyDescent="0.35">
      <c r="A1183" s="439">
        <v>72</v>
      </c>
      <c r="B1183" s="442" t="s">
        <v>195</v>
      </c>
      <c r="C1183" s="237" t="s">
        <v>12</v>
      </c>
      <c r="D1183" s="240" t="s">
        <v>135</v>
      </c>
      <c r="E1183" s="244"/>
      <c r="F1183" s="244"/>
      <c r="G1183" s="244"/>
      <c r="H1183" s="243">
        <v>100</v>
      </c>
      <c r="I1183" s="243">
        <f>H1183</f>
        <v>100</v>
      </c>
      <c r="J1183" s="244" t="s">
        <v>12</v>
      </c>
      <c r="K1183" s="240" t="s">
        <v>135</v>
      </c>
      <c r="L1183" s="245"/>
      <c r="M1183" s="245"/>
      <c r="N1183" s="245"/>
      <c r="O1183" s="243">
        <f>O1184</f>
        <v>100</v>
      </c>
      <c r="P1183" s="270">
        <f>O1183</f>
        <v>100</v>
      </c>
      <c r="Q1183" s="247">
        <f>(I1183+P1183)/2</f>
        <v>100</v>
      </c>
      <c r="R1183" s="245"/>
      <c r="S1183" s="265"/>
    </row>
    <row r="1184" spans="1:20" ht="85.5" customHeight="1" x14ac:dyDescent="0.35">
      <c r="A1184" s="440"/>
      <c r="B1184" s="443"/>
      <c r="C1184" s="242" t="s">
        <v>7</v>
      </c>
      <c r="D1184" s="238" t="s">
        <v>136</v>
      </c>
      <c r="E1184" s="245" t="s">
        <v>27</v>
      </c>
      <c r="F1184" s="245">
        <v>100</v>
      </c>
      <c r="G1184" s="245">
        <v>100</v>
      </c>
      <c r="H1184" s="248">
        <f>G1184/F1184*100</f>
        <v>100</v>
      </c>
      <c r="I1184" s="245"/>
      <c r="J1184" s="245" t="s">
        <v>7</v>
      </c>
      <c r="K1184" s="249" t="s">
        <v>93</v>
      </c>
      <c r="L1184" s="245" t="s">
        <v>40</v>
      </c>
      <c r="M1184" s="245">
        <v>214</v>
      </c>
      <c r="N1184" s="245">
        <v>214</v>
      </c>
      <c r="O1184" s="248">
        <f>N1184/M1184*100</f>
        <v>100</v>
      </c>
      <c r="P1184" s="270"/>
      <c r="Q1184" s="247"/>
      <c r="R1184" s="250"/>
      <c r="S1184" s="265"/>
    </row>
    <row r="1185" spans="1:19" x14ac:dyDescent="0.35">
      <c r="A1185" s="440"/>
      <c r="B1185" s="443"/>
      <c r="C1185" s="242" t="s">
        <v>8</v>
      </c>
      <c r="D1185" s="238" t="s">
        <v>137</v>
      </c>
      <c r="E1185" s="245" t="s">
        <v>27</v>
      </c>
      <c r="F1185" s="245">
        <v>100</v>
      </c>
      <c r="G1185" s="245">
        <v>100</v>
      </c>
      <c r="H1185" s="248">
        <f>G1185/F1185*100</f>
        <v>100</v>
      </c>
      <c r="I1185" s="245"/>
      <c r="J1185" s="245"/>
      <c r="K1185" s="271"/>
      <c r="L1185" s="245"/>
      <c r="M1185" s="251"/>
      <c r="N1185" s="251"/>
      <c r="O1185" s="248"/>
      <c r="P1185" s="270"/>
      <c r="Q1185" s="247"/>
      <c r="R1185" s="250"/>
      <c r="S1185" s="265"/>
    </row>
    <row r="1186" spans="1:19" ht="45.75" customHeight="1" x14ac:dyDescent="0.35">
      <c r="A1186" s="440"/>
      <c r="B1186" s="443"/>
      <c r="C1186" s="242" t="s">
        <v>9</v>
      </c>
      <c r="D1186" s="238" t="s">
        <v>138</v>
      </c>
      <c r="E1186" s="245" t="s">
        <v>27</v>
      </c>
      <c r="F1186" s="245">
        <v>100</v>
      </c>
      <c r="G1186" s="245">
        <v>100</v>
      </c>
      <c r="H1186" s="248">
        <f>G1186/F1186*100</f>
        <v>100</v>
      </c>
      <c r="I1186" s="245"/>
      <c r="J1186" s="252"/>
      <c r="K1186" s="249"/>
      <c r="L1186" s="245"/>
      <c r="M1186" s="253"/>
      <c r="N1186" s="253"/>
      <c r="O1186" s="248"/>
      <c r="P1186" s="270"/>
      <c r="Q1186" s="247"/>
      <c r="R1186" s="250"/>
      <c r="S1186" s="265"/>
    </row>
    <row r="1187" spans="1:19" ht="59.25" customHeight="1" x14ac:dyDescent="0.35">
      <c r="A1187" s="440"/>
      <c r="B1187" s="443"/>
      <c r="C1187" s="242" t="s">
        <v>10</v>
      </c>
      <c r="D1187" s="238" t="s">
        <v>525</v>
      </c>
      <c r="E1187" s="245" t="s">
        <v>27</v>
      </c>
      <c r="F1187" s="245">
        <v>90</v>
      </c>
      <c r="G1187" s="245">
        <v>100</v>
      </c>
      <c r="H1187" s="248">
        <v>100</v>
      </c>
      <c r="I1187" s="245"/>
      <c r="J1187" s="252"/>
      <c r="K1187" s="249"/>
      <c r="L1187" s="245"/>
      <c r="M1187" s="253"/>
      <c r="N1187" s="253"/>
      <c r="O1187" s="248"/>
      <c r="P1187" s="270"/>
      <c r="Q1187" s="247"/>
      <c r="R1187" s="250"/>
      <c r="S1187" s="265"/>
    </row>
    <row r="1188" spans="1:19" ht="132.75" customHeight="1" x14ac:dyDescent="0.35">
      <c r="A1188" s="440"/>
      <c r="B1188" s="443"/>
      <c r="C1188" s="242" t="s">
        <v>37</v>
      </c>
      <c r="D1188" s="238" t="s">
        <v>139</v>
      </c>
      <c r="E1188" s="245" t="s">
        <v>27</v>
      </c>
      <c r="F1188" s="245">
        <v>100</v>
      </c>
      <c r="G1188" s="245">
        <v>100</v>
      </c>
      <c r="H1188" s="248">
        <f>G1188/F1188*100</f>
        <v>100</v>
      </c>
      <c r="I1188" s="245"/>
      <c r="J1188" s="252"/>
      <c r="K1188" s="249"/>
      <c r="L1188" s="245"/>
      <c r="M1188" s="253"/>
      <c r="N1188" s="253"/>
      <c r="O1188" s="248"/>
      <c r="P1188" s="270"/>
      <c r="Q1188" s="247"/>
      <c r="R1188" s="250"/>
      <c r="S1188" s="265"/>
    </row>
    <row r="1189" spans="1:19" ht="57.75" customHeight="1" x14ac:dyDescent="0.35">
      <c r="A1189" s="440"/>
      <c r="B1189" s="443"/>
      <c r="C1189" s="237" t="s">
        <v>13</v>
      </c>
      <c r="D1189" s="240" t="s">
        <v>140</v>
      </c>
      <c r="E1189" s="245"/>
      <c r="F1189" s="245"/>
      <c r="G1189" s="245"/>
      <c r="H1189" s="243">
        <v>100</v>
      </c>
      <c r="I1189" s="243">
        <f>H1189</f>
        <v>100</v>
      </c>
      <c r="J1189" s="237" t="s">
        <v>13</v>
      </c>
      <c r="K1189" s="240" t="s">
        <v>140</v>
      </c>
      <c r="L1189" s="245"/>
      <c r="M1189" s="253"/>
      <c r="N1189" s="253"/>
      <c r="O1189" s="243">
        <f>O1190</f>
        <v>100</v>
      </c>
      <c r="P1189" s="270">
        <f>O1189</f>
        <v>100</v>
      </c>
      <c r="Q1189" s="247">
        <f>(I1189+P1189)/2</f>
        <v>100</v>
      </c>
      <c r="R1189" s="245"/>
      <c r="S1189" s="265"/>
    </row>
    <row r="1190" spans="1:19" ht="76.5" customHeight="1" x14ac:dyDescent="0.35">
      <c r="A1190" s="440"/>
      <c r="B1190" s="443"/>
      <c r="C1190" s="242" t="s">
        <v>14</v>
      </c>
      <c r="D1190" s="238" t="s">
        <v>141</v>
      </c>
      <c r="E1190" s="245" t="s">
        <v>27</v>
      </c>
      <c r="F1190" s="245">
        <v>100</v>
      </c>
      <c r="G1190" s="245">
        <v>100</v>
      </c>
      <c r="H1190" s="248">
        <f>G1190/F1190*100</f>
        <v>100</v>
      </c>
      <c r="I1190" s="245"/>
      <c r="J1190" s="252" t="s">
        <v>14</v>
      </c>
      <c r="K1190" s="249" t="s">
        <v>93</v>
      </c>
      <c r="L1190" s="245" t="s">
        <v>40</v>
      </c>
      <c r="M1190" s="245">
        <v>257</v>
      </c>
      <c r="N1190" s="245">
        <v>257</v>
      </c>
      <c r="O1190" s="248">
        <f>N1190/M1190*100</f>
        <v>100</v>
      </c>
      <c r="P1190" s="242"/>
      <c r="Q1190" s="247"/>
      <c r="R1190" s="250"/>
      <c r="S1190" s="265"/>
    </row>
    <row r="1191" spans="1:19" x14ac:dyDescent="0.35">
      <c r="A1191" s="440"/>
      <c r="B1191" s="443"/>
      <c r="C1191" s="242" t="s">
        <v>15</v>
      </c>
      <c r="D1191" s="238" t="s">
        <v>142</v>
      </c>
      <c r="E1191" s="245" t="s">
        <v>27</v>
      </c>
      <c r="F1191" s="245">
        <v>100</v>
      </c>
      <c r="G1191" s="245">
        <v>100</v>
      </c>
      <c r="H1191" s="248">
        <f>G1191/F1191*100</f>
        <v>100</v>
      </c>
      <c r="I1191" s="245"/>
      <c r="J1191" s="252"/>
      <c r="K1191" s="249"/>
      <c r="L1191" s="245"/>
      <c r="M1191" s="253"/>
      <c r="N1191" s="253"/>
      <c r="O1191" s="248"/>
      <c r="P1191" s="270"/>
      <c r="Q1191" s="247"/>
      <c r="R1191" s="250"/>
      <c r="S1191" s="265"/>
    </row>
    <row r="1192" spans="1:19" ht="59.25" customHeight="1" x14ac:dyDescent="0.35">
      <c r="A1192" s="440"/>
      <c r="B1192" s="443"/>
      <c r="C1192" s="242" t="s">
        <v>41</v>
      </c>
      <c r="D1192" s="238" t="s">
        <v>138</v>
      </c>
      <c r="E1192" s="245" t="s">
        <v>27</v>
      </c>
      <c r="F1192" s="245">
        <v>100</v>
      </c>
      <c r="G1192" s="245">
        <v>100</v>
      </c>
      <c r="H1192" s="248">
        <f>G1192/F1192*100</f>
        <v>100</v>
      </c>
      <c r="I1192" s="245"/>
      <c r="J1192" s="252"/>
      <c r="K1192" s="249"/>
      <c r="L1192" s="245"/>
      <c r="M1192" s="253"/>
      <c r="N1192" s="253"/>
      <c r="O1192" s="248"/>
      <c r="P1192" s="270"/>
      <c r="Q1192" s="247"/>
      <c r="R1192" s="250"/>
      <c r="S1192" s="265"/>
    </row>
    <row r="1193" spans="1:19" ht="57.75" customHeight="1" x14ac:dyDescent="0.35">
      <c r="A1193" s="440"/>
      <c r="B1193" s="443"/>
      <c r="C1193" s="242" t="s">
        <v>47</v>
      </c>
      <c r="D1193" s="238" t="s">
        <v>525</v>
      </c>
      <c r="E1193" s="245" t="s">
        <v>27</v>
      </c>
      <c r="F1193" s="245">
        <v>90</v>
      </c>
      <c r="G1193" s="245">
        <v>100</v>
      </c>
      <c r="H1193" s="248">
        <v>100</v>
      </c>
      <c r="I1193" s="245"/>
      <c r="J1193" s="252"/>
      <c r="K1193" s="249"/>
      <c r="L1193" s="245"/>
      <c r="M1193" s="253"/>
      <c r="N1193" s="253"/>
      <c r="O1193" s="248"/>
      <c r="P1193" s="270"/>
      <c r="Q1193" s="247"/>
      <c r="R1193" s="250"/>
      <c r="S1193" s="265"/>
    </row>
    <row r="1194" spans="1:19" ht="128.25" customHeight="1" x14ac:dyDescent="0.35">
      <c r="A1194" s="440"/>
      <c r="B1194" s="443"/>
      <c r="C1194" s="242" t="s">
        <v>69</v>
      </c>
      <c r="D1194" s="238" t="s">
        <v>139</v>
      </c>
      <c r="E1194" s="245" t="s">
        <v>27</v>
      </c>
      <c r="F1194" s="245">
        <v>100</v>
      </c>
      <c r="G1194" s="245">
        <v>100</v>
      </c>
      <c r="H1194" s="248">
        <f>G1194/F1194*100</f>
        <v>100</v>
      </c>
      <c r="I1194" s="245"/>
      <c r="J1194" s="252"/>
      <c r="K1194" s="249"/>
      <c r="L1194" s="245"/>
      <c r="M1194" s="253"/>
      <c r="N1194" s="253"/>
      <c r="O1194" s="248"/>
      <c r="P1194" s="270"/>
      <c r="Q1194" s="247"/>
      <c r="R1194" s="250"/>
      <c r="S1194" s="265"/>
    </row>
    <row r="1195" spans="1:19" ht="60" customHeight="1" x14ac:dyDescent="0.35">
      <c r="A1195" s="440"/>
      <c r="B1195" s="443"/>
      <c r="C1195" s="237" t="s">
        <v>30</v>
      </c>
      <c r="D1195" s="240" t="s">
        <v>143</v>
      </c>
      <c r="E1195" s="245"/>
      <c r="F1195" s="245"/>
      <c r="G1195" s="245"/>
      <c r="H1195" s="243">
        <v>100</v>
      </c>
      <c r="I1195" s="243">
        <f>H1195</f>
        <v>100</v>
      </c>
      <c r="J1195" s="237" t="s">
        <v>30</v>
      </c>
      <c r="K1195" s="240" t="str">
        <f>D1195</f>
        <v>Реализация основных общеобразовательных программ среднего общего образования</v>
      </c>
      <c r="L1195" s="245"/>
      <c r="M1195" s="253"/>
      <c r="N1195" s="253"/>
      <c r="O1195" s="243">
        <f>O1196</f>
        <v>100</v>
      </c>
      <c r="P1195" s="270">
        <f>O1195</f>
        <v>100</v>
      </c>
      <c r="Q1195" s="247">
        <f>(I1195+P1195)/2</f>
        <v>100</v>
      </c>
      <c r="R1195" s="245"/>
      <c r="S1195" s="265"/>
    </row>
    <row r="1196" spans="1:19" ht="86.25" customHeight="1" x14ac:dyDescent="0.35">
      <c r="A1196" s="440"/>
      <c r="B1196" s="443"/>
      <c r="C1196" s="242" t="s">
        <v>31</v>
      </c>
      <c r="D1196" s="238" t="s">
        <v>144</v>
      </c>
      <c r="E1196" s="245" t="s">
        <v>27</v>
      </c>
      <c r="F1196" s="245">
        <v>100</v>
      </c>
      <c r="G1196" s="245">
        <v>100</v>
      </c>
      <c r="H1196" s="248">
        <f>G1196/F1196*100</f>
        <v>100</v>
      </c>
      <c r="I1196" s="245"/>
      <c r="J1196" s="252" t="s">
        <v>31</v>
      </c>
      <c r="K1196" s="249" t="s">
        <v>93</v>
      </c>
      <c r="L1196" s="245" t="s">
        <v>40</v>
      </c>
      <c r="M1196" s="245">
        <v>55</v>
      </c>
      <c r="N1196" s="245">
        <v>55</v>
      </c>
      <c r="O1196" s="248">
        <f>N1196/M1196*100</f>
        <v>100</v>
      </c>
      <c r="P1196" s="242"/>
      <c r="Q1196" s="247"/>
      <c r="R1196" s="250"/>
      <c r="S1196" s="265"/>
    </row>
    <row r="1197" spans="1:19" x14ac:dyDescent="0.35">
      <c r="A1197" s="440"/>
      <c r="B1197" s="443"/>
      <c r="C1197" s="242" t="s">
        <v>32</v>
      </c>
      <c r="D1197" s="238" t="s">
        <v>145</v>
      </c>
      <c r="E1197" s="245" t="s">
        <v>27</v>
      </c>
      <c r="F1197" s="245">
        <v>100</v>
      </c>
      <c r="G1197" s="245">
        <v>100</v>
      </c>
      <c r="H1197" s="248">
        <f>G1197/F1197*100</f>
        <v>100</v>
      </c>
      <c r="I1197" s="245"/>
      <c r="J1197" s="252"/>
      <c r="K1197" s="249"/>
      <c r="L1197" s="245"/>
      <c r="M1197" s="253"/>
      <c r="N1197" s="253"/>
      <c r="O1197" s="248"/>
      <c r="P1197" s="270"/>
      <c r="Q1197" s="247"/>
      <c r="R1197" s="250"/>
      <c r="S1197" s="265"/>
    </row>
    <row r="1198" spans="1:19" ht="43.5" customHeight="1" x14ac:dyDescent="0.35">
      <c r="A1198" s="440"/>
      <c r="B1198" s="443"/>
      <c r="C1198" s="242" t="s">
        <v>54</v>
      </c>
      <c r="D1198" s="238" t="s">
        <v>138</v>
      </c>
      <c r="E1198" s="245" t="s">
        <v>27</v>
      </c>
      <c r="F1198" s="245">
        <v>100</v>
      </c>
      <c r="G1198" s="245">
        <v>100</v>
      </c>
      <c r="H1198" s="248">
        <f>G1198/F1198*100</f>
        <v>100</v>
      </c>
      <c r="I1198" s="245"/>
      <c r="J1198" s="252"/>
      <c r="K1198" s="249"/>
      <c r="L1198" s="245"/>
      <c r="M1198" s="253"/>
      <c r="N1198" s="253"/>
      <c r="O1198" s="248"/>
      <c r="P1198" s="270"/>
      <c r="Q1198" s="247"/>
      <c r="R1198" s="250"/>
      <c r="S1198" s="266"/>
    </row>
    <row r="1199" spans="1:19" ht="59.25" customHeight="1" x14ac:dyDescent="0.35">
      <c r="A1199" s="440"/>
      <c r="B1199" s="443"/>
      <c r="C1199" s="242" t="s">
        <v>55</v>
      </c>
      <c r="D1199" s="238" t="s">
        <v>525</v>
      </c>
      <c r="E1199" s="245" t="s">
        <v>27</v>
      </c>
      <c r="F1199" s="245">
        <v>90</v>
      </c>
      <c r="G1199" s="245">
        <v>100</v>
      </c>
      <c r="H1199" s="248">
        <v>100</v>
      </c>
      <c r="I1199" s="245"/>
      <c r="J1199" s="252"/>
      <c r="K1199" s="249"/>
      <c r="L1199" s="245"/>
      <c r="M1199" s="253"/>
      <c r="N1199" s="253"/>
      <c r="O1199" s="248"/>
      <c r="P1199" s="270"/>
      <c r="Q1199" s="247"/>
      <c r="R1199" s="250"/>
      <c r="S1199" s="265"/>
    </row>
    <row r="1200" spans="1:19" ht="123" customHeight="1" x14ac:dyDescent="0.35">
      <c r="A1200" s="440"/>
      <c r="B1200" s="443"/>
      <c r="C1200" s="242" t="s">
        <v>146</v>
      </c>
      <c r="D1200" s="238" t="s">
        <v>139</v>
      </c>
      <c r="E1200" s="245" t="s">
        <v>27</v>
      </c>
      <c r="F1200" s="245">
        <v>100</v>
      </c>
      <c r="G1200" s="245">
        <v>100</v>
      </c>
      <c r="H1200" s="248">
        <f>G1200/F1200*100</f>
        <v>100</v>
      </c>
      <c r="I1200" s="245"/>
      <c r="J1200" s="252"/>
      <c r="K1200" s="249"/>
      <c r="L1200" s="245"/>
      <c r="M1200" s="253"/>
      <c r="N1200" s="253"/>
      <c r="O1200" s="248"/>
      <c r="P1200" s="270"/>
      <c r="Q1200" s="247"/>
      <c r="R1200" s="250"/>
      <c r="S1200" s="265"/>
    </row>
    <row r="1201" spans="1:20" x14ac:dyDescent="0.35">
      <c r="A1201" s="440"/>
      <c r="B1201" s="443"/>
      <c r="C1201" s="237" t="s">
        <v>44</v>
      </c>
      <c r="D1201" s="240" t="s">
        <v>94</v>
      </c>
      <c r="E1201" s="245"/>
      <c r="F1201" s="245"/>
      <c r="G1201" s="245"/>
      <c r="H1201" s="243">
        <v>100</v>
      </c>
      <c r="I1201" s="243">
        <f>H1201</f>
        <v>100</v>
      </c>
      <c r="J1201" s="237" t="s">
        <v>44</v>
      </c>
      <c r="K1201" s="240" t="s">
        <v>94</v>
      </c>
      <c r="L1201" s="245"/>
      <c r="M1201" s="253"/>
      <c r="N1201" s="253"/>
      <c r="O1201" s="243">
        <f>O1202</f>
        <v>100</v>
      </c>
      <c r="P1201" s="270">
        <f>O1201</f>
        <v>100</v>
      </c>
      <c r="Q1201" s="247">
        <f>(I1201+P1201)/2</f>
        <v>100</v>
      </c>
      <c r="R1201" s="245"/>
      <c r="S1201" s="265"/>
    </row>
    <row r="1202" spans="1:20" ht="42.75" customHeight="1" x14ac:dyDescent="0.35">
      <c r="A1202" s="440"/>
      <c r="B1202" s="443"/>
      <c r="C1202" s="242" t="s">
        <v>45</v>
      </c>
      <c r="D1202" s="238" t="s">
        <v>147</v>
      </c>
      <c r="E1202" s="245" t="s">
        <v>27</v>
      </c>
      <c r="F1202" s="245">
        <v>100</v>
      </c>
      <c r="G1202" s="245">
        <v>100</v>
      </c>
      <c r="H1202" s="248">
        <f>G1202/F1202*100</f>
        <v>100</v>
      </c>
      <c r="I1202" s="245"/>
      <c r="J1202" s="252" t="s">
        <v>45</v>
      </c>
      <c r="K1202" s="249" t="s">
        <v>93</v>
      </c>
      <c r="L1202" s="245" t="s">
        <v>40</v>
      </c>
      <c r="M1202" s="245">
        <v>63</v>
      </c>
      <c r="N1202" s="245">
        <v>63</v>
      </c>
      <c r="O1202" s="248">
        <f>N1202/M1202*100</f>
        <v>100</v>
      </c>
      <c r="P1202" s="270"/>
      <c r="Q1202" s="247"/>
      <c r="R1202" s="250"/>
      <c r="S1202" s="265"/>
    </row>
    <row r="1203" spans="1:20" ht="81.75" customHeight="1" x14ac:dyDescent="0.35">
      <c r="A1203" s="440"/>
      <c r="B1203" s="443"/>
      <c r="C1203" s="242" t="s">
        <v>148</v>
      </c>
      <c r="D1203" s="238" t="s">
        <v>149</v>
      </c>
      <c r="E1203" s="245" t="s">
        <v>27</v>
      </c>
      <c r="F1203" s="245">
        <v>90</v>
      </c>
      <c r="G1203" s="245">
        <v>100</v>
      </c>
      <c r="H1203" s="248">
        <v>100</v>
      </c>
      <c r="I1203" s="245"/>
      <c r="J1203" s="252"/>
      <c r="K1203" s="249"/>
      <c r="L1203" s="245"/>
      <c r="M1203" s="253"/>
      <c r="N1203" s="253"/>
      <c r="O1203" s="248"/>
      <c r="P1203" s="270"/>
      <c r="Q1203" s="247"/>
      <c r="R1203" s="250"/>
      <c r="S1203" s="265"/>
    </row>
    <row r="1204" spans="1:20" ht="59.25" customHeight="1" x14ac:dyDescent="0.35">
      <c r="A1204" s="440"/>
      <c r="B1204" s="443"/>
      <c r="C1204" s="237" t="s">
        <v>175</v>
      </c>
      <c r="D1204" s="240" t="s">
        <v>233</v>
      </c>
      <c r="E1204" s="245"/>
      <c r="F1204" s="245"/>
      <c r="G1204" s="245"/>
      <c r="H1204" s="243">
        <v>100</v>
      </c>
      <c r="I1204" s="243">
        <f>H1204</f>
        <v>100</v>
      </c>
      <c r="J1204" s="237" t="s">
        <v>175</v>
      </c>
      <c r="K1204" s="240" t="str">
        <f>D1204</f>
        <v>Реализация дополнительных общеразвивающих программ</v>
      </c>
      <c r="L1204" s="245"/>
      <c r="M1204" s="253"/>
      <c r="N1204" s="253"/>
      <c r="O1204" s="243">
        <f>O1205</f>
        <v>99.95461147421932</v>
      </c>
      <c r="P1204" s="270">
        <f>O1204</f>
        <v>99.95461147421932</v>
      </c>
      <c r="Q1204" s="247">
        <f>(I1204+P1204)/2</f>
        <v>99.97730573710966</v>
      </c>
      <c r="R1204" s="242"/>
      <c r="S1204" s="265"/>
    </row>
    <row r="1205" spans="1:20" ht="80.25" customHeight="1" x14ac:dyDescent="0.35">
      <c r="A1205" s="440"/>
      <c r="B1205" s="443"/>
      <c r="C1205" s="242" t="s">
        <v>176</v>
      </c>
      <c r="D1205" s="238" t="s">
        <v>149</v>
      </c>
      <c r="E1205" s="245" t="s">
        <v>27</v>
      </c>
      <c r="F1205" s="245">
        <v>90</v>
      </c>
      <c r="G1205" s="245">
        <v>100</v>
      </c>
      <c r="H1205" s="248">
        <v>100</v>
      </c>
      <c r="I1205" s="245"/>
      <c r="J1205" s="252" t="str">
        <f>C1205</f>
        <v>5.1.</v>
      </c>
      <c r="K1205" s="249" t="s">
        <v>224</v>
      </c>
      <c r="L1205" s="245" t="s">
        <v>427</v>
      </c>
      <c r="M1205" s="245">
        <v>44064</v>
      </c>
      <c r="N1205" s="245">
        <v>44044</v>
      </c>
      <c r="O1205" s="248">
        <f>N1205/M1205*100</f>
        <v>99.95461147421932</v>
      </c>
      <c r="P1205" s="270"/>
      <c r="Q1205" s="247"/>
      <c r="R1205" s="250"/>
      <c r="S1205" s="265"/>
    </row>
    <row r="1206" spans="1:20" s="264" customFormat="1" ht="36.75" customHeight="1" x14ac:dyDescent="0.35">
      <c r="A1206" s="441"/>
      <c r="B1206" s="444"/>
      <c r="C1206" s="257"/>
      <c r="D1206" s="258" t="s">
        <v>6</v>
      </c>
      <c r="E1206" s="257"/>
      <c r="F1206" s="259"/>
      <c r="G1206" s="259"/>
      <c r="H1206" s="260">
        <f>(H1204+H1201+H1195+H1189+H1183)/5</f>
        <v>100</v>
      </c>
      <c r="I1206" s="260">
        <f>H1206</f>
        <v>100</v>
      </c>
      <c r="J1206" s="261"/>
      <c r="K1206" s="258" t="s">
        <v>6</v>
      </c>
      <c r="L1206" s="259"/>
      <c r="M1206" s="262"/>
      <c r="N1206" s="262"/>
      <c r="O1206" s="260">
        <f>(O1204+O1201+O1195+O1189+O1183)/5</f>
        <v>99.990922294843855</v>
      </c>
      <c r="P1206" s="260">
        <f>O1206</f>
        <v>99.990922294843855</v>
      </c>
      <c r="Q1206" s="260">
        <f>(I1206+P1206)/2</f>
        <v>99.995461147421935</v>
      </c>
      <c r="R1206" s="257" t="s">
        <v>33</v>
      </c>
      <c r="S1206" s="265"/>
      <c r="T1206" s="263"/>
    </row>
    <row r="1207" spans="1:20" ht="63.75" customHeight="1" x14ac:dyDescent="0.35">
      <c r="A1207" s="439">
        <v>73</v>
      </c>
      <c r="B1207" s="442" t="s">
        <v>196</v>
      </c>
      <c r="C1207" s="237" t="s">
        <v>12</v>
      </c>
      <c r="D1207" s="240" t="s">
        <v>135</v>
      </c>
      <c r="E1207" s="244"/>
      <c r="F1207" s="244"/>
      <c r="G1207" s="244"/>
      <c r="H1207" s="243">
        <v>100</v>
      </c>
      <c r="I1207" s="243">
        <f>H1207</f>
        <v>100</v>
      </c>
      <c r="J1207" s="244" t="s">
        <v>12</v>
      </c>
      <c r="K1207" s="240" t="s">
        <v>135</v>
      </c>
      <c r="L1207" s="245"/>
      <c r="M1207" s="245"/>
      <c r="N1207" s="245"/>
      <c r="O1207" s="243">
        <f>O1208</f>
        <v>100.34965034965036</v>
      </c>
      <c r="P1207" s="270">
        <f>O1207</f>
        <v>100.34965034965036</v>
      </c>
      <c r="Q1207" s="247">
        <f>(I1207+P1207)/2</f>
        <v>100.17482517482517</v>
      </c>
      <c r="R1207" s="242"/>
      <c r="S1207" s="265"/>
    </row>
    <row r="1208" spans="1:20" ht="77.25" customHeight="1" x14ac:dyDescent="0.35">
      <c r="A1208" s="440"/>
      <c r="B1208" s="443"/>
      <c r="C1208" s="242" t="s">
        <v>7</v>
      </c>
      <c r="D1208" s="238" t="s">
        <v>136</v>
      </c>
      <c r="E1208" s="245" t="s">
        <v>27</v>
      </c>
      <c r="F1208" s="245">
        <v>100</v>
      </c>
      <c r="G1208" s="245">
        <v>100</v>
      </c>
      <c r="H1208" s="248">
        <f>G1208/F1208*100</f>
        <v>100</v>
      </c>
      <c r="I1208" s="245"/>
      <c r="J1208" s="245" t="s">
        <v>7</v>
      </c>
      <c r="K1208" s="249" t="s">
        <v>93</v>
      </c>
      <c r="L1208" s="245" t="s">
        <v>40</v>
      </c>
      <c r="M1208" s="245">
        <v>286</v>
      </c>
      <c r="N1208" s="245">
        <v>287</v>
      </c>
      <c r="O1208" s="248">
        <f>N1208/M1208*100</f>
        <v>100.34965034965036</v>
      </c>
      <c r="P1208" s="270"/>
      <c r="Q1208" s="247"/>
      <c r="R1208" s="250"/>
      <c r="S1208" s="265"/>
    </row>
    <row r="1209" spans="1:20" x14ac:dyDescent="0.35">
      <c r="A1209" s="440"/>
      <c r="B1209" s="443"/>
      <c r="C1209" s="242" t="s">
        <v>8</v>
      </c>
      <c r="D1209" s="238" t="s">
        <v>137</v>
      </c>
      <c r="E1209" s="245" t="s">
        <v>27</v>
      </c>
      <c r="F1209" s="245">
        <v>100</v>
      </c>
      <c r="G1209" s="245">
        <v>100</v>
      </c>
      <c r="H1209" s="248">
        <f>G1209/F1209*100</f>
        <v>100</v>
      </c>
      <c r="I1209" s="245"/>
      <c r="J1209" s="245"/>
      <c r="K1209" s="271"/>
      <c r="L1209" s="245"/>
      <c r="M1209" s="251"/>
      <c r="N1209" s="251"/>
      <c r="O1209" s="248"/>
      <c r="P1209" s="270"/>
      <c r="Q1209" s="247"/>
      <c r="R1209" s="250"/>
      <c r="S1209" s="265"/>
    </row>
    <row r="1210" spans="1:20" ht="42.75" customHeight="1" x14ac:dyDescent="0.35">
      <c r="A1210" s="440"/>
      <c r="B1210" s="443"/>
      <c r="C1210" s="242" t="s">
        <v>9</v>
      </c>
      <c r="D1210" s="238" t="s">
        <v>138</v>
      </c>
      <c r="E1210" s="245" t="s">
        <v>27</v>
      </c>
      <c r="F1210" s="245">
        <v>100</v>
      </c>
      <c r="G1210" s="245">
        <v>100</v>
      </c>
      <c r="H1210" s="248">
        <f>G1210/F1210*100</f>
        <v>100</v>
      </c>
      <c r="I1210" s="245"/>
      <c r="J1210" s="252"/>
      <c r="K1210" s="249"/>
      <c r="L1210" s="245"/>
      <c r="M1210" s="253"/>
      <c r="N1210" s="253"/>
      <c r="O1210" s="248"/>
      <c r="P1210" s="270"/>
      <c r="Q1210" s="247"/>
      <c r="R1210" s="250"/>
      <c r="S1210" s="265"/>
    </row>
    <row r="1211" spans="1:20" ht="68.25" customHeight="1" x14ac:dyDescent="0.35">
      <c r="A1211" s="440"/>
      <c r="B1211" s="443"/>
      <c r="C1211" s="242" t="s">
        <v>10</v>
      </c>
      <c r="D1211" s="238" t="s">
        <v>525</v>
      </c>
      <c r="E1211" s="245" t="s">
        <v>27</v>
      </c>
      <c r="F1211" s="245">
        <v>90</v>
      </c>
      <c r="G1211" s="245">
        <v>100</v>
      </c>
      <c r="H1211" s="248">
        <v>100</v>
      </c>
      <c r="I1211" s="245"/>
      <c r="J1211" s="252"/>
      <c r="K1211" s="249"/>
      <c r="L1211" s="245"/>
      <c r="M1211" s="253"/>
      <c r="N1211" s="253"/>
      <c r="O1211" s="248"/>
      <c r="P1211" s="270"/>
      <c r="Q1211" s="247"/>
      <c r="R1211" s="250"/>
      <c r="S1211" s="265"/>
    </row>
    <row r="1212" spans="1:20" ht="122.25" customHeight="1" x14ac:dyDescent="0.35">
      <c r="A1212" s="440"/>
      <c r="B1212" s="443"/>
      <c r="C1212" s="242" t="s">
        <v>37</v>
      </c>
      <c r="D1212" s="238" t="s">
        <v>139</v>
      </c>
      <c r="E1212" s="245" t="s">
        <v>27</v>
      </c>
      <c r="F1212" s="245">
        <v>100</v>
      </c>
      <c r="G1212" s="245">
        <v>100</v>
      </c>
      <c r="H1212" s="248">
        <f>G1212/F1212*100</f>
        <v>100</v>
      </c>
      <c r="I1212" s="245"/>
      <c r="J1212" s="252"/>
      <c r="K1212" s="249"/>
      <c r="L1212" s="245"/>
      <c r="M1212" s="253"/>
      <c r="N1212" s="253"/>
      <c r="O1212" s="248"/>
      <c r="P1212" s="270"/>
      <c r="Q1212" s="247"/>
      <c r="R1212" s="250"/>
      <c r="S1212" s="265"/>
    </row>
    <row r="1213" spans="1:20" ht="60" customHeight="1" x14ac:dyDescent="0.35">
      <c r="A1213" s="440"/>
      <c r="B1213" s="443"/>
      <c r="C1213" s="237" t="s">
        <v>13</v>
      </c>
      <c r="D1213" s="240" t="s">
        <v>140</v>
      </c>
      <c r="E1213" s="245"/>
      <c r="F1213" s="245"/>
      <c r="G1213" s="245"/>
      <c r="H1213" s="243">
        <v>100</v>
      </c>
      <c r="I1213" s="243">
        <f>H1213</f>
        <v>100</v>
      </c>
      <c r="J1213" s="237" t="s">
        <v>13</v>
      </c>
      <c r="K1213" s="240" t="s">
        <v>140</v>
      </c>
      <c r="L1213" s="245"/>
      <c r="M1213" s="253"/>
      <c r="N1213" s="253"/>
      <c r="O1213" s="243">
        <f>O1214</f>
        <v>100.67567567567568</v>
      </c>
      <c r="P1213" s="270">
        <f>O1213</f>
        <v>100.67567567567568</v>
      </c>
      <c r="Q1213" s="247">
        <f>(I1213+P1213)/2</f>
        <v>100.33783783783784</v>
      </c>
      <c r="R1213" s="245"/>
      <c r="S1213" s="265"/>
    </row>
    <row r="1214" spans="1:20" ht="73.5" customHeight="1" x14ac:dyDescent="0.35">
      <c r="A1214" s="440"/>
      <c r="B1214" s="443"/>
      <c r="C1214" s="242" t="s">
        <v>14</v>
      </c>
      <c r="D1214" s="238" t="s">
        <v>141</v>
      </c>
      <c r="E1214" s="245" t="s">
        <v>27</v>
      </c>
      <c r="F1214" s="245">
        <v>100</v>
      </c>
      <c r="G1214" s="245">
        <v>100</v>
      </c>
      <c r="H1214" s="248">
        <f>G1214/F1214*100</f>
        <v>100</v>
      </c>
      <c r="I1214" s="245"/>
      <c r="J1214" s="252" t="s">
        <v>14</v>
      </c>
      <c r="K1214" s="249" t="s">
        <v>93</v>
      </c>
      <c r="L1214" s="245" t="s">
        <v>40</v>
      </c>
      <c r="M1214" s="245">
        <v>296</v>
      </c>
      <c r="N1214" s="245">
        <v>298</v>
      </c>
      <c r="O1214" s="248">
        <f>N1214/M1214*100</f>
        <v>100.67567567567568</v>
      </c>
      <c r="P1214" s="242"/>
      <c r="Q1214" s="247"/>
      <c r="R1214" s="250"/>
      <c r="S1214" s="265"/>
    </row>
    <row r="1215" spans="1:20" x14ac:dyDescent="0.35">
      <c r="A1215" s="440"/>
      <c r="B1215" s="443"/>
      <c r="C1215" s="242" t="s">
        <v>15</v>
      </c>
      <c r="D1215" s="238" t="s">
        <v>142</v>
      </c>
      <c r="E1215" s="245" t="s">
        <v>27</v>
      </c>
      <c r="F1215" s="245">
        <v>100</v>
      </c>
      <c r="G1215" s="245">
        <v>100</v>
      </c>
      <c r="H1215" s="248">
        <f>G1215/F1215*100</f>
        <v>100</v>
      </c>
      <c r="I1215" s="245"/>
      <c r="J1215" s="252"/>
      <c r="K1215" s="249"/>
      <c r="L1215" s="245"/>
      <c r="M1215" s="253"/>
      <c r="N1215" s="253"/>
      <c r="O1215" s="248"/>
      <c r="P1215" s="270"/>
      <c r="Q1215" s="247"/>
      <c r="R1215" s="250"/>
      <c r="S1215" s="265"/>
    </row>
    <row r="1216" spans="1:20" ht="49.5" customHeight="1" x14ac:dyDescent="0.35">
      <c r="A1216" s="440"/>
      <c r="B1216" s="443"/>
      <c r="C1216" s="242" t="s">
        <v>41</v>
      </c>
      <c r="D1216" s="238" t="s">
        <v>138</v>
      </c>
      <c r="E1216" s="245" t="s">
        <v>27</v>
      </c>
      <c r="F1216" s="245">
        <v>100</v>
      </c>
      <c r="G1216" s="245">
        <v>100</v>
      </c>
      <c r="H1216" s="248">
        <f>G1216/F1216*100</f>
        <v>100</v>
      </c>
      <c r="I1216" s="245"/>
      <c r="J1216" s="252"/>
      <c r="K1216" s="249"/>
      <c r="L1216" s="245"/>
      <c r="M1216" s="253"/>
      <c r="N1216" s="253"/>
      <c r="O1216" s="248"/>
      <c r="P1216" s="270"/>
      <c r="Q1216" s="247"/>
      <c r="R1216" s="250"/>
      <c r="S1216" s="265"/>
    </row>
    <row r="1217" spans="1:20" ht="61.5" customHeight="1" x14ac:dyDescent="0.35">
      <c r="A1217" s="440"/>
      <c r="B1217" s="443"/>
      <c r="C1217" s="242" t="s">
        <v>47</v>
      </c>
      <c r="D1217" s="238" t="s">
        <v>525</v>
      </c>
      <c r="E1217" s="245" t="s">
        <v>27</v>
      </c>
      <c r="F1217" s="245">
        <v>90</v>
      </c>
      <c r="G1217" s="245">
        <v>100</v>
      </c>
      <c r="H1217" s="248">
        <v>100</v>
      </c>
      <c r="I1217" s="245"/>
      <c r="J1217" s="252"/>
      <c r="K1217" s="249"/>
      <c r="L1217" s="245"/>
      <c r="M1217" s="253"/>
      <c r="N1217" s="253"/>
      <c r="O1217" s="248"/>
      <c r="P1217" s="270"/>
      <c r="Q1217" s="247"/>
      <c r="R1217" s="250"/>
      <c r="S1217" s="265"/>
    </row>
    <row r="1218" spans="1:20" ht="123.75" customHeight="1" x14ac:dyDescent="0.35">
      <c r="A1218" s="440"/>
      <c r="B1218" s="443"/>
      <c r="C1218" s="242" t="s">
        <v>69</v>
      </c>
      <c r="D1218" s="238" t="s">
        <v>139</v>
      </c>
      <c r="E1218" s="245" t="s">
        <v>27</v>
      </c>
      <c r="F1218" s="245">
        <v>100</v>
      </c>
      <c r="G1218" s="245">
        <v>100</v>
      </c>
      <c r="H1218" s="248">
        <f>G1218/F1218*100</f>
        <v>100</v>
      </c>
      <c r="I1218" s="245"/>
      <c r="J1218" s="252"/>
      <c r="K1218" s="249"/>
      <c r="L1218" s="245"/>
      <c r="M1218" s="253"/>
      <c r="N1218" s="253"/>
      <c r="O1218" s="248"/>
      <c r="P1218" s="270"/>
      <c r="Q1218" s="247"/>
      <c r="R1218" s="250"/>
      <c r="S1218" s="265"/>
    </row>
    <row r="1219" spans="1:20" ht="67.5" customHeight="1" x14ac:dyDescent="0.35">
      <c r="A1219" s="440"/>
      <c r="B1219" s="443"/>
      <c r="C1219" s="237" t="s">
        <v>30</v>
      </c>
      <c r="D1219" s="240" t="s">
        <v>143</v>
      </c>
      <c r="E1219" s="245"/>
      <c r="F1219" s="245"/>
      <c r="G1219" s="245"/>
      <c r="H1219" s="243">
        <v>100</v>
      </c>
      <c r="I1219" s="243">
        <f>H1219</f>
        <v>100</v>
      </c>
      <c r="J1219" s="237" t="s">
        <v>30</v>
      </c>
      <c r="K1219" s="240" t="str">
        <f>D1219</f>
        <v>Реализация основных общеобразовательных программ среднего общего образования</v>
      </c>
      <c r="L1219" s="245"/>
      <c r="M1219" s="253"/>
      <c r="N1219" s="253"/>
      <c r="O1219" s="243">
        <f>O1220</f>
        <v>101.92307692307692</v>
      </c>
      <c r="P1219" s="270">
        <f>O1219</f>
        <v>101.92307692307692</v>
      </c>
      <c r="Q1219" s="247">
        <f>(I1219+P1219)/2</f>
        <v>100.96153846153845</v>
      </c>
      <c r="R1219" s="245"/>
      <c r="S1219" s="265"/>
    </row>
    <row r="1220" spans="1:20" ht="67.5" customHeight="1" x14ac:dyDescent="0.35">
      <c r="A1220" s="440"/>
      <c r="B1220" s="443"/>
      <c r="C1220" s="242" t="s">
        <v>31</v>
      </c>
      <c r="D1220" s="238" t="s">
        <v>144</v>
      </c>
      <c r="E1220" s="245" t="s">
        <v>27</v>
      </c>
      <c r="F1220" s="245">
        <v>100</v>
      </c>
      <c r="G1220" s="245">
        <v>100</v>
      </c>
      <c r="H1220" s="248">
        <f>G1220/F1220*100</f>
        <v>100</v>
      </c>
      <c r="I1220" s="245"/>
      <c r="J1220" s="252" t="s">
        <v>31</v>
      </c>
      <c r="K1220" s="249" t="s">
        <v>93</v>
      </c>
      <c r="L1220" s="245" t="s">
        <v>40</v>
      </c>
      <c r="M1220" s="245">
        <v>52</v>
      </c>
      <c r="N1220" s="245">
        <v>53</v>
      </c>
      <c r="O1220" s="248">
        <f>N1220/M1220*100</f>
        <v>101.92307692307692</v>
      </c>
      <c r="P1220" s="242"/>
      <c r="Q1220" s="247"/>
      <c r="R1220" s="250"/>
      <c r="S1220" s="265"/>
    </row>
    <row r="1221" spans="1:20" x14ac:dyDescent="0.35">
      <c r="A1221" s="440"/>
      <c r="B1221" s="443"/>
      <c r="C1221" s="242" t="s">
        <v>32</v>
      </c>
      <c r="D1221" s="238" t="s">
        <v>145</v>
      </c>
      <c r="E1221" s="245" t="s">
        <v>27</v>
      </c>
      <c r="F1221" s="245">
        <v>100</v>
      </c>
      <c r="G1221" s="245">
        <v>100</v>
      </c>
      <c r="H1221" s="248">
        <f>G1221/F1221*100</f>
        <v>100</v>
      </c>
      <c r="I1221" s="245"/>
      <c r="J1221" s="252"/>
      <c r="K1221" s="249"/>
      <c r="L1221" s="245"/>
      <c r="M1221" s="253"/>
      <c r="N1221" s="253"/>
      <c r="O1221" s="248"/>
      <c r="P1221" s="270"/>
      <c r="Q1221" s="247"/>
      <c r="R1221" s="250"/>
      <c r="S1221" s="265"/>
    </row>
    <row r="1222" spans="1:20" ht="45.75" customHeight="1" x14ac:dyDescent="0.35">
      <c r="A1222" s="440"/>
      <c r="B1222" s="443"/>
      <c r="C1222" s="242" t="s">
        <v>54</v>
      </c>
      <c r="D1222" s="238" t="s">
        <v>138</v>
      </c>
      <c r="E1222" s="245" t="s">
        <v>27</v>
      </c>
      <c r="F1222" s="245">
        <v>100</v>
      </c>
      <c r="G1222" s="245">
        <v>100</v>
      </c>
      <c r="H1222" s="248">
        <f>G1222/F1222*100</f>
        <v>100</v>
      </c>
      <c r="I1222" s="245"/>
      <c r="J1222" s="252"/>
      <c r="K1222" s="249"/>
      <c r="L1222" s="245"/>
      <c r="M1222" s="253"/>
      <c r="N1222" s="253"/>
      <c r="O1222" s="248"/>
      <c r="P1222" s="270"/>
      <c r="Q1222" s="247"/>
      <c r="R1222" s="250"/>
      <c r="S1222" s="265"/>
    </row>
    <row r="1223" spans="1:20" ht="54" customHeight="1" x14ac:dyDescent="0.35">
      <c r="A1223" s="440"/>
      <c r="B1223" s="443"/>
      <c r="C1223" s="242" t="s">
        <v>55</v>
      </c>
      <c r="D1223" s="238" t="s">
        <v>525</v>
      </c>
      <c r="E1223" s="245" t="s">
        <v>27</v>
      </c>
      <c r="F1223" s="245">
        <v>90</v>
      </c>
      <c r="G1223" s="245">
        <v>100</v>
      </c>
      <c r="H1223" s="248">
        <v>100</v>
      </c>
      <c r="I1223" s="245"/>
      <c r="J1223" s="252"/>
      <c r="K1223" s="249"/>
      <c r="L1223" s="245"/>
      <c r="M1223" s="253"/>
      <c r="N1223" s="253"/>
      <c r="O1223" s="248"/>
      <c r="P1223" s="270"/>
      <c r="Q1223" s="247"/>
      <c r="R1223" s="250"/>
      <c r="S1223" s="265"/>
    </row>
    <row r="1224" spans="1:20" ht="121.5" customHeight="1" x14ac:dyDescent="0.35">
      <c r="A1224" s="440"/>
      <c r="B1224" s="443"/>
      <c r="C1224" s="242" t="s">
        <v>146</v>
      </c>
      <c r="D1224" s="238" t="s">
        <v>139</v>
      </c>
      <c r="E1224" s="245" t="s">
        <v>27</v>
      </c>
      <c r="F1224" s="245">
        <v>100</v>
      </c>
      <c r="G1224" s="245">
        <v>100</v>
      </c>
      <c r="H1224" s="248">
        <f>G1224/F1224*100</f>
        <v>100</v>
      </c>
      <c r="I1224" s="245"/>
      <c r="J1224" s="252"/>
      <c r="K1224" s="249"/>
      <c r="L1224" s="245"/>
      <c r="M1224" s="253"/>
      <c r="N1224" s="253"/>
      <c r="O1224" s="248"/>
      <c r="P1224" s="270"/>
      <c r="Q1224" s="247"/>
      <c r="R1224" s="250"/>
      <c r="S1224" s="265"/>
    </row>
    <row r="1225" spans="1:20" x14ac:dyDescent="0.35">
      <c r="A1225" s="440"/>
      <c r="B1225" s="443"/>
      <c r="C1225" s="237" t="s">
        <v>44</v>
      </c>
      <c r="D1225" s="240" t="s">
        <v>94</v>
      </c>
      <c r="E1225" s="245"/>
      <c r="F1225" s="245"/>
      <c r="G1225" s="245"/>
      <c r="H1225" s="243">
        <v>100</v>
      </c>
      <c r="I1225" s="243">
        <f>H1225</f>
        <v>100</v>
      </c>
      <c r="J1225" s="237" t="s">
        <v>44</v>
      </c>
      <c r="K1225" s="240" t="s">
        <v>94</v>
      </c>
      <c r="L1225" s="245"/>
      <c r="M1225" s="253"/>
      <c r="N1225" s="253"/>
      <c r="O1225" s="243">
        <f>O1226</f>
        <v>100</v>
      </c>
      <c r="P1225" s="270">
        <f>O1225</f>
        <v>100</v>
      </c>
      <c r="Q1225" s="247">
        <f>(I1225+P1225)/2</f>
        <v>100</v>
      </c>
      <c r="R1225" s="245"/>
      <c r="S1225" s="265"/>
    </row>
    <row r="1226" spans="1:20" ht="52.5" customHeight="1" x14ac:dyDescent="0.35">
      <c r="A1226" s="440"/>
      <c r="B1226" s="443"/>
      <c r="C1226" s="242" t="s">
        <v>45</v>
      </c>
      <c r="D1226" s="238" t="s">
        <v>147</v>
      </c>
      <c r="E1226" s="245" t="s">
        <v>27</v>
      </c>
      <c r="F1226" s="245">
        <v>100</v>
      </c>
      <c r="G1226" s="245">
        <v>100</v>
      </c>
      <c r="H1226" s="248">
        <f>G1226/F1226*100</f>
        <v>100</v>
      </c>
      <c r="I1226" s="245"/>
      <c r="J1226" s="252" t="s">
        <v>45</v>
      </c>
      <c r="K1226" s="249" t="s">
        <v>93</v>
      </c>
      <c r="L1226" s="245" t="s">
        <v>40</v>
      </c>
      <c r="M1226" s="245">
        <v>50</v>
      </c>
      <c r="N1226" s="245">
        <v>50</v>
      </c>
      <c r="O1226" s="248">
        <f>N1226/M1226*100</f>
        <v>100</v>
      </c>
      <c r="P1226" s="270"/>
      <c r="Q1226" s="247"/>
      <c r="R1226" s="250"/>
      <c r="S1226" s="265"/>
    </row>
    <row r="1227" spans="1:20" ht="81.75" customHeight="1" x14ac:dyDescent="0.35">
      <c r="A1227" s="440"/>
      <c r="B1227" s="443"/>
      <c r="C1227" s="242" t="s">
        <v>148</v>
      </c>
      <c r="D1227" s="238" t="s">
        <v>149</v>
      </c>
      <c r="E1227" s="245" t="s">
        <v>27</v>
      </c>
      <c r="F1227" s="245">
        <v>90</v>
      </c>
      <c r="G1227" s="245">
        <v>90</v>
      </c>
      <c r="H1227" s="248">
        <f>G1227/F1227*100</f>
        <v>100</v>
      </c>
      <c r="I1227" s="245"/>
      <c r="J1227" s="252"/>
      <c r="K1227" s="249"/>
      <c r="L1227" s="245"/>
      <c r="M1227" s="253"/>
      <c r="N1227" s="253"/>
      <c r="O1227" s="248"/>
      <c r="P1227" s="270"/>
      <c r="Q1227" s="247"/>
      <c r="R1227" s="250"/>
      <c r="S1227" s="265"/>
    </row>
    <row r="1228" spans="1:20" ht="63.75" customHeight="1" x14ac:dyDescent="0.35">
      <c r="A1228" s="440"/>
      <c r="B1228" s="443"/>
      <c r="C1228" s="237" t="s">
        <v>175</v>
      </c>
      <c r="D1228" s="240" t="s">
        <v>233</v>
      </c>
      <c r="E1228" s="245"/>
      <c r="F1228" s="245"/>
      <c r="G1228" s="245"/>
      <c r="H1228" s="243">
        <v>100</v>
      </c>
      <c r="I1228" s="243">
        <f>H1228</f>
        <v>100</v>
      </c>
      <c r="J1228" s="237" t="s">
        <v>175</v>
      </c>
      <c r="K1228" s="240" t="str">
        <f>D1228</f>
        <v>Реализация дополнительных общеразвивающих программ</v>
      </c>
      <c r="L1228" s="245"/>
      <c r="M1228" s="253"/>
      <c r="N1228" s="253"/>
      <c r="O1228" s="243">
        <f>O1229</f>
        <v>99.800857843137265</v>
      </c>
      <c r="P1228" s="270">
        <f>O1228</f>
        <v>99.800857843137265</v>
      </c>
      <c r="Q1228" s="247">
        <f>(I1228+P1228)/2</f>
        <v>99.900428921568633</v>
      </c>
      <c r="R1228" s="245"/>
      <c r="S1228" s="265"/>
    </row>
    <row r="1229" spans="1:20" ht="75" customHeight="1" x14ac:dyDescent="0.35">
      <c r="A1229" s="440"/>
      <c r="B1229" s="443"/>
      <c r="C1229" s="242" t="s">
        <v>176</v>
      </c>
      <c r="D1229" s="238" t="s">
        <v>149</v>
      </c>
      <c r="E1229" s="245" t="s">
        <v>27</v>
      </c>
      <c r="F1229" s="245">
        <v>90</v>
      </c>
      <c r="G1229" s="245">
        <v>90</v>
      </c>
      <c r="H1229" s="248">
        <f>G1229/F1229*100</f>
        <v>100</v>
      </c>
      <c r="I1229" s="245"/>
      <c r="J1229" s="252" t="str">
        <f>C1229</f>
        <v>5.1.</v>
      </c>
      <c r="K1229" s="249" t="s">
        <v>224</v>
      </c>
      <c r="L1229" s="245" t="s">
        <v>427</v>
      </c>
      <c r="M1229" s="245">
        <v>58752</v>
      </c>
      <c r="N1229" s="245">
        <v>58635</v>
      </c>
      <c r="O1229" s="248">
        <f>N1229/M1229*100</f>
        <v>99.800857843137265</v>
      </c>
      <c r="P1229" s="270"/>
      <c r="Q1229" s="247"/>
      <c r="R1229" s="250"/>
      <c r="S1229" s="265"/>
    </row>
    <row r="1230" spans="1:20" s="264" customFormat="1" ht="41.25" customHeight="1" x14ac:dyDescent="0.35">
      <c r="A1230" s="441"/>
      <c r="B1230" s="444"/>
      <c r="C1230" s="257"/>
      <c r="D1230" s="258" t="s">
        <v>6</v>
      </c>
      <c r="E1230" s="257"/>
      <c r="F1230" s="259"/>
      <c r="G1230" s="259"/>
      <c r="H1230" s="260">
        <f>(H1228+H1225+H1219+H1213+H1207)/5</f>
        <v>100</v>
      </c>
      <c r="I1230" s="260">
        <f>H1230</f>
        <v>100</v>
      </c>
      <c r="J1230" s="261"/>
      <c r="K1230" s="258" t="s">
        <v>6</v>
      </c>
      <c r="L1230" s="259"/>
      <c r="M1230" s="262"/>
      <c r="N1230" s="262"/>
      <c r="O1230" s="260">
        <f>(O1228+O1225+O1219+O1213+O1207)/5</f>
        <v>100.54985215830804</v>
      </c>
      <c r="P1230" s="260">
        <f>O1230</f>
        <v>100.54985215830804</v>
      </c>
      <c r="Q1230" s="260">
        <f>(I1230+P1230)/2</f>
        <v>100.27492607915403</v>
      </c>
      <c r="R1230" s="257" t="s">
        <v>490</v>
      </c>
      <c r="S1230" s="265"/>
      <c r="T1230" s="263"/>
    </row>
    <row r="1231" spans="1:20" ht="65.25" customHeight="1" x14ac:dyDescent="0.35">
      <c r="A1231" s="439">
        <v>74</v>
      </c>
      <c r="B1231" s="442" t="s">
        <v>197</v>
      </c>
      <c r="C1231" s="237" t="s">
        <v>12</v>
      </c>
      <c r="D1231" s="240" t="s">
        <v>135</v>
      </c>
      <c r="E1231" s="244"/>
      <c r="F1231" s="244"/>
      <c r="G1231" s="244"/>
      <c r="H1231" s="243">
        <v>100</v>
      </c>
      <c r="I1231" s="243">
        <f>H1231</f>
        <v>100</v>
      </c>
      <c r="J1231" s="244" t="s">
        <v>12</v>
      </c>
      <c r="K1231" s="240" t="s">
        <v>135</v>
      </c>
      <c r="L1231" s="245"/>
      <c r="M1231" s="245"/>
      <c r="N1231" s="245"/>
      <c r="O1231" s="243">
        <f>O1232</f>
        <v>100</v>
      </c>
      <c r="P1231" s="270">
        <f>O1231</f>
        <v>100</v>
      </c>
      <c r="Q1231" s="247">
        <f>(I1231+P1231)/2</f>
        <v>100</v>
      </c>
      <c r="R1231" s="242"/>
      <c r="S1231" s="265"/>
    </row>
    <row r="1232" spans="1:20" ht="75.75" customHeight="1" x14ac:dyDescent="0.35">
      <c r="A1232" s="440"/>
      <c r="B1232" s="443"/>
      <c r="C1232" s="242" t="s">
        <v>7</v>
      </c>
      <c r="D1232" s="238" t="s">
        <v>136</v>
      </c>
      <c r="E1232" s="245" t="s">
        <v>27</v>
      </c>
      <c r="F1232" s="245">
        <v>100</v>
      </c>
      <c r="G1232" s="245">
        <v>100</v>
      </c>
      <c r="H1232" s="248">
        <f>G1232/F1232*100</f>
        <v>100</v>
      </c>
      <c r="I1232" s="245"/>
      <c r="J1232" s="245" t="s">
        <v>7</v>
      </c>
      <c r="K1232" s="249" t="s">
        <v>93</v>
      </c>
      <c r="L1232" s="245" t="s">
        <v>40</v>
      </c>
      <c r="M1232" s="245">
        <v>274</v>
      </c>
      <c r="N1232" s="245">
        <v>274</v>
      </c>
      <c r="O1232" s="248">
        <f>N1232/M1232*100</f>
        <v>100</v>
      </c>
      <c r="P1232" s="270"/>
      <c r="Q1232" s="247"/>
      <c r="R1232" s="250"/>
      <c r="S1232" s="265"/>
    </row>
    <row r="1233" spans="1:19" x14ac:dyDescent="0.35">
      <c r="A1233" s="440"/>
      <c r="B1233" s="443"/>
      <c r="C1233" s="242" t="s">
        <v>8</v>
      </c>
      <c r="D1233" s="238" t="s">
        <v>137</v>
      </c>
      <c r="E1233" s="245" t="s">
        <v>27</v>
      </c>
      <c r="F1233" s="245">
        <v>100</v>
      </c>
      <c r="G1233" s="245">
        <v>100</v>
      </c>
      <c r="H1233" s="248">
        <f>G1233/F1233*100</f>
        <v>100</v>
      </c>
      <c r="I1233" s="245"/>
      <c r="J1233" s="245"/>
      <c r="K1233" s="271"/>
      <c r="L1233" s="245"/>
      <c r="M1233" s="251"/>
      <c r="N1233" s="251"/>
      <c r="O1233" s="248"/>
      <c r="P1233" s="270"/>
      <c r="Q1233" s="247"/>
      <c r="R1233" s="250"/>
      <c r="S1233" s="265"/>
    </row>
    <row r="1234" spans="1:19" ht="41.25" customHeight="1" x14ac:dyDescent="0.35">
      <c r="A1234" s="440"/>
      <c r="B1234" s="443"/>
      <c r="C1234" s="242" t="s">
        <v>9</v>
      </c>
      <c r="D1234" s="238" t="s">
        <v>138</v>
      </c>
      <c r="E1234" s="245" t="s">
        <v>27</v>
      </c>
      <c r="F1234" s="245">
        <v>100</v>
      </c>
      <c r="G1234" s="245">
        <v>100</v>
      </c>
      <c r="H1234" s="248">
        <f>G1234/F1234*100</f>
        <v>100</v>
      </c>
      <c r="I1234" s="245"/>
      <c r="J1234" s="252"/>
      <c r="K1234" s="249"/>
      <c r="L1234" s="245"/>
      <c r="M1234" s="253"/>
      <c r="N1234" s="253"/>
      <c r="O1234" s="248"/>
      <c r="P1234" s="270"/>
      <c r="Q1234" s="247"/>
      <c r="R1234" s="250"/>
      <c r="S1234" s="265"/>
    </row>
    <row r="1235" spans="1:19" ht="75" customHeight="1" x14ac:dyDescent="0.35">
      <c r="A1235" s="440"/>
      <c r="B1235" s="443"/>
      <c r="C1235" s="242" t="s">
        <v>10</v>
      </c>
      <c r="D1235" s="238" t="s">
        <v>92</v>
      </c>
      <c r="E1235" s="245" t="s">
        <v>27</v>
      </c>
      <c r="F1235" s="245">
        <v>90</v>
      </c>
      <c r="G1235" s="245">
        <v>100</v>
      </c>
      <c r="H1235" s="248">
        <v>100</v>
      </c>
      <c r="I1235" s="245"/>
      <c r="J1235" s="252"/>
      <c r="K1235" s="249"/>
      <c r="L1235" s="245"/>
      <c r="M1235" s="253"/>
      <c r="N1235" s="253"/>
      <c r="O1235" s="248"/>
      <c r="P1235" s="270"/>
      <c r="Q1235" s="247"/>
      <c r="R1235" s="250"/>
      <c r="S1235" s="265"/>
    </row>
    <row r="1236" spans="1:19" ht="122.25" customHeight="1" x14ac:dyDescent="0.35">
      <c r="A1236" s="440"/>
      <c r="B1236" s="443"/>
      <c r="C1236" s="242" t="s">
        <v>37</v>
      </c>
      <c r="D1236" s="238" t="s">
        <v>139</v>
      </c>
      <c r="E1236" s="245" t="s">
        <v>27</v>
      </c>
      <c r="F1236" s="245">
        <v>100</v>
      </c>
      <c r="G1236" s="245">
        <v>100</v>
      </c>
      <c r="H1236" s="248">
        <f>G1236/F1236*100</f>
        <v>100</v>
      </c>
      <c r="I1236" s="245"/>
      <c r="J1236" s="252"/>
      <c r="K1236" s="249"/>
      <c r="L1236" s="245"/>
      <c r="M1236" s="253"/>
      <c r="N1236" s="253"/>
      <c r="O1236" s="248"/>
      <c r="P1236" s="270"/>
      <c r="Q1236" s="247"/>
      <c r="R1236" s="250"/>
      <c r="S1236" s="265"/>
    </row>
    <row r="1237" spans="1:19" ht="61.5" customHeight="1" x14ac:dyDescent="0.35">
      <c r="A1237" s="440"/>
      <c r="B1237" s="443"/>
      <c r="C1237" s="237" t="s">
        <v>13</v>
      </c>
      <c r="D1237" s="240" t="s">
        <v>140</v>
      </c>
      <c r="E1237" s="245"/>
      <c r="F1237" s="245"/>
      <c r="G1237" s="245"/>
      <c r="H1237" s="243">
        <f>(H1238+H1239+H1240+H1241+H1242)/5</f>
        <v>100</v>
      </c>
      <c r="I1237" s="243">
        <f>H1237</f>
        <v>100</v>
      </c>
      <c r="J1237" s="237" t="s">
        <v>13</v>
      </c>
      <c r="K1237" s="240" t="s">
        <v>140</v>
      </c>
      <c r="L1237" s="245"/>
      <c r="M1237" s="253"/>
      <c r="N1237" s="253"/>
      <c r="O1237" s="243">
        <f>O1238</f>
        <v>100</v>
      </c>
      <c r="P1237" s="270">
        <f>O1237</f>
        <v>100</v>
      </c>
      <c r="Q1237" s="247">
        <f>(I1237+P1237)/2</f>
        <v>100</v>
      </c>
      <c r="R1237" s="245"/>
      <c r="S1237" s="265"/>
    </row>
    <row r="1238" spans="1:19" ht="75" customHeight="1" x14ac:dyDescent="0.35">
      <c r="A1238" s="440"/>
      <c r="B1238" s="443"/>
      <c r="C1238" s="242" t="s">
        <v>14</v>
      </c>
      <c r="D1238" s="238" t="s">
        <v>141</v>
      </c>
      <c r="E1238" s="245" t="s">
        <v>27</v>
      </c>
      <c r="F1238" s="245">
        <v>100</v>
      </c>
      <c r="G1238" s="245">
        <v>100</v>
      </c>
      <c r="H1238" s="248">
        <f>G1238/F1238*100</f>
        <v>100</v>
      </c>
      <c r="I1238" s="245"/>
      <c r="J1238" s="252" t="s">
        <v>14</v>
      </c>
      <c r="K1238" s="249" t="s">
        <v>93</v>
      </c>
      <c r="L1238" s="245" t="s">
        <v>40</v>
      </c>
      <c r="M1238" s="245">
        <v>315</v>
      </c>
      <c r="N1238" s="245">
        <v>315</v>
      </c>
      <c r="O1238" s="248">
        <f>N1238/M1238*100</f>
        <v>100</v>
      </c>
      <c r="P1238" s="242"/>
      <c r="Q1238" s="247"/>
      <c r="R1238" s="250"/>
      <c r="S1238" s="265"/>
    </row>
    <row r="1239" spans="1:19" x14ac:dyDescent="0.35">
      <c r="A1239" s="440"/>
      <c r="B1239" s="443"/>
      <c r="C1239" s="242" t="s">
        <v>15</v>
      </c>
      <c r="D1239" s="238" t="s">
        <v>142</v>
      </c>
      <c r="E1239" s="245" t="s">
        <v>27</v>
      </c>
      <c r="F1239" s="245">
        <v>100</v>
      </c>
      <c r="G1239" s="245">
        <v>100</v>
      </c>
      <c r="H1239" s="248">
        <f>G1239/F1239*100</f>
        <v>100</v>
      </c>
      <c r="I1239" s="245"/>
      <c r="J1239" s="252"/>
      <c r="K1239" s="249"/>
      <c r="L1239" s="245"/>
      <c r="M1239" s="253"/>
      <c r="N1239" s="253"/>
      <c r="O1239" s="248"/>
      <c r="P1239" s="270"/>
      <c r="Q1239" s="247"/>
      <c r="R1239" s="250"/>
      <c r="S1239" s="265"/>
    </row>
    <row r="1240" spans="1:19" ht="49.5" customHeight="1" x14ac:dyDescent="0.35">
      <c r="A1240" s="440"/>
      <c r="B1240" s="443"/>
      <c r="C1240" s="242" t="s">
        <v>41</v>
      </c>
      <c r="D1240" s="238" t="s">
        <v>138</v>
      </c>
      <c r="E1240" s="245" t="s">
        <v>27</v>
      </c>
      <c r="F1240" s="245">
        <v>100</v>
      </c>
      <c r="G1240" s="245">
        <v>100</v>
      </c>
      <c r="H1240" s="248">
        <f>G1240/F1240*100</f>
        <v>100</v>
      </c>
      <c r="I1240" s="245"/>
      <c r="J1240" s="252"/>
      <c r="K1240" s="249"/>
      <c r="L1240" s="245"/>
      <c r="M1240" s="253"/>
      <c r="N1240" s="253"/>
      <c r="O1240" s="248"/>
      <c r="P1240" s="270"/>
      <c r="Q1240" s="247"/>
      <c r="R1240" s="250"/>
      <c r="S1240" s="265"/>
    </row>
    <row r="1241" spans="1:19" ht="60" customHeight="1" x14ac:dyDescent="0.35">
      <c r="A1241" s="440"/>
      <c r="B1241" s="443"/>
      <c r="C1241" s="242" t="s">
        <v>47</v>
      </c>
      <c r="D1241" s="238" t="s">
        <v>525</v>
      </c>
      <c r="E1241" s="245" t="s">
        <v>27</v>
      </c>
      <c r="F1241" s="245">
        <v>90</v>
      </c>
      <c r="G1241" s="245">
        <v>100</v>
      </c>
      <c r="H1241" s="248">
        <v>100</v>
      </c>
      <c r="I1241" s="245"/>
      <c r="J1241" s="252"/>
      <c r="K1241" s="249"/>
      <c r="L1241" s="245"/>
      <c r="M1241" s="253"/>
      <c r="N1241" s="253"/>
      <c r="O1241" s="248"/>
      <c r="P1241" s="270"/>
      <c r="Q1241" s="247"/>
      <c r="R1241" s="250"/>
      <c r="S1241" s="265"/>
    </row>
    <row r="1242" spans="1:19" ht="122.25" customHeight="1" x14ac:dyDescent="0.35">
      <c r="A1242" s="440"/>
      <c r="B1242" s="443"/>
      <c r="C1242" s="242" t="s">
        <v>69</v>
      </c>
      <c r="D1242" s="238" t="s">
        <v>139</v>
      </c>
      <c r="E1242" s="245" t="s">
        <v>27</v>
      </c>
      <c r="F1242" s="245">
        <v>100</v>
      </c>
      <c r="G1242" s="245">
        <v>100</v>
      </c>
      <c r="H1242" s="248">
        <f>G1242/F1242*100</f>
        <v>100</v>
      </c>
      <c r="I1242" s="245"/>
      <c r="J1242" s="252"/>
      <c r="K1242" s="249"/>
      <c r="L1242" s="245"/>
      <c r="M1242" s="253"/>
      <c r="N1242" s="253"/>
      <c r="O1242" s="248"/>
      <c r="P1242" s="270"/>
      <c r="Q1242" s="247"/>
      <c r="R1242" s="250"/>
      <c r="S1242" s="265"/>
    </row>
    <row r="1243" spans="1:19" ht="78" customHeight="1" x14ac:dyDescent="0.35">
      <c r="A1243" s="440"/>
      <c r="B1243" s="443"/>
      <c r="C1243" s="237" t="s">
        <v>30</v>
      </c>
      <c r="D1243" s="240" t="s">
        <v>143</v>
      </c>
      <c r="E1243" s="245"/>
      <c r="F1243" s="245"/>
      <c r="G1243" s="245"/>
      <c r="H1243" s="243">
        <v>100</v>
      </c>
      <c r="I1243" s="243">
        <f>H1243</f>
        <v>100</v>
      </c>
      <c r="J1243" s="237" t="s">
        <v>30</v>
      </c>
      <c r="K1243" s="240" t="str">
        <f>D1243</f>
        <v>Реализация основных общеобразовательных программ среднего общего образования</v>
      </c>
      <c r="L1243" s="245"/>
      <c r="M1243" s="253"/>
      <c r="N1243" s="253"/>
      <c r="O1243" s="243">
        <f>O1244</f>
        <v>100</v>
      </c>
      <c r="P1243" s="270">
        <f>O1243</f>
        <v>100</v>
      </c>
      <c r="Q1243" s="247">
        <f>(I1243+P1243)/2</f>
        <v>100</v>
      </c>
      <c r="R1243" s="245"/>
      <c r="S1243" s="265"/>
    </row>
    <row r="1244" spans="1:19" ht="73.5" customHeight="1" x14ac:dyDescent="0.35">
      <c r="A1244" s="440"/>
      <c r="B1244" s="443"/>
      <c r="C1244" s="242" t="s">
        <v>31</v>
      </c>
      <c r="D1244" s="238" t="s">
        <v>144</v>
      </c>
      <c r="E1244" s="245" t="s">
        <v>27</v>
      </c>
      <c r="F1244" s="245">
        <v>100</v>
      </c>
      <c r="G1244" s="245">
        <v>100</v>
      </c>
      <c r="H1244" s="248">
        <f>G1244/F1244*100</f>
        <v>100</v>
      </c>
      <c r="I1244" s="245"/>
      <c r="J1244" s="252" t="s">
        <v>31</v>
      </c>
      <c r="K1244" s="249" t="s">
        <v>93</v>
      </c>
      <c r="L1244" s="245" t="s">
        <v>40</v>
      </c>
      <c r="M1244" s="245">
        <v>67</v>
      </c>
      <c r="N1244" s="245">
        <v>67</v>
      </c>
      <c r="O1244" s="248">
        <f>N1244/M1244*100</f>
        <v>100</v>
      </c>
      <c r="P1244" s="242"/>
      <c r="Q1244" s="247"/>
      <c r="R1244" s="250"/>
      <c r="S1244" s="265"/>
    </row>
    <row r="1245" spans="1:19" x14ac:dyDescent="0.35">
      <c r="A1245" s="440"/>
      <c r="B1245" s="443"/>
      <c r="C1245" s="242" t="s">
        <v>32</v>
      </c>
      <c r="D1245" s="238" t="s">
        <v>145</v>
      </c>
      <c r="E1245" s="245" t="s">
        <v>27</v>
      </c>
      <c r="F1245" s="245">
        <v>100</v>
      </c>
      <c r="G1245" s="245">
        <v>100</v>
      </c>
      <c r="H1245" s="248">
        <f>G1245/F1245*100</f>
        <v>100</v>
      </c>
      <c r="I1245" s="245"/>
      <c r="J1245" s="252"/>
      <c r="K1245" s="249"/>
      <c r="L1245" s="245"/>
      <c r="M1245" s="253"/>
      <c r="N1245" s="253"/>
      <c r="O1245" s="248"/>
      <c r="P1245" s="270"/>
      <c r="Q1245" s="247"/>
      <c r="R1245" s="250"/>
      <c r="S1245" s="265"/>
    </row>
    <row r="1246" spans="1:19" ht="54" customHeight="1" x14ac:dyDescent="0.35">
      <c r="A1246" s="440"/>
      <c r="B1246" s="443"/>
      <c r="C1246" s="242" t="s">
        <v>54</v>
      </c>
      <c r="D1246" s="238" t="s">
        <v>138</v>
      </c>
      <c r="E1246" s="245" t="s">
        <v>27</v>
      </c>
      <c r="F1246" s="245">
        <v>100</v>
      </c>
      <c r="G1246" s="245">
        <v>100</v>
      </c>
      <c r="H1246" s="248">
        <f>G1246/F1246*100</f>
        <v>100</v>
      </c>
      <c r="I1246" s="245"/>
      <c r="J1246" s="252"/>
      <c r="K1246" s="249"/>
      <c r="L1246" s="245"/>
      <c r="M1246" s="253"/>
      <c r="N1246" s="253"/>
      <c r="O1246" s="248"/>
      <c r="P1246" s="270"/>
      <c r="Q1246" s="247"/>
      <c r="R1246" s="250"/>
      <c r="S1246" s="265"/>
    </row>
    <row r="1247" spans="1:19" ht="57.75" customHeight="1" x14ac:dyDescent="0.35">
      <c r="A1247" s="440"/>
      <c r="B1247" s="443"/>
      <c r="C1247" s="242" t="s">
        <v>55</v>
      </c>
      <c r="D1247" s="238" t="s">
        <v>525</v>
      </c>
      <c r="E1247" s="245" t="s">
        <v>27</v>
      </c>
      <c r="F1247" s="245">
        <v>90</v>
      </c>
      <c r="G1247" s="245">
        <v>100</v>
      </c>
      <c r="H1247" s="248">
        <v>100</v>
      </c>
      <c r="I1247" s="245"/>
      <c r="J1247" s="252"/>
      <c r="K1247" s="249"/>
      <c r="L1247" s="245"/>
      <c r="M1247" s="253"/>
      <c r="N1247" s="253"/>
      <c r="O1247" s="248"/>
      <c r="P1247" s="270"/>
      <c r="Q1247" s="247"/>
      <c r="R1247" s="250"/>
      <c r="S1247" s="265"/>
    </row>
    <row r="1248" spans="1:19" ht="117.75" customHeight="1" x14ac:dyDescent="0.35">
      <c r="A1248" s="440"/>
      <c r="B1248" s="443"/>
      <c r="C1248" s="242" t="s">
        <v>146</v>
      </c>
      <c r="D1248" s="238" t="s">
        <v>139</v>
      </c>
      <c r="E1248" s="245" t="s">
        <v>27</v>
      </c>
      <c r="F1248" s="245">
        <v>100</v>
      </c>
      <c r="G1248" s="245">
        <v>100</v>
      </c>
      <c r="H1248" s="248">
        <f>G1248/F1248*100</f>
        <v>100</v>
      </c>
      <c r="I1248" s="245"/>
      <c r="J1248" s="252"/>
      <c r="K1248" s="249"/>
      <c r="L1248" s="245"/>
      <c r="M1248" s="253"/>
      <c r="N1248" s="253"/>
      <c r="O1248" s="248"/>
      <c r="P1248" s="270"/>
      <c r="Q1248" s="247"/>
      <c r="R1248" s="250"/>
      <c r="S1248" s="265"/>
    </row>
    <row r="1249" spans="1:20" x14ac:dyDescent="0.35">
      <c r="A1249" s="440"/>
      <c r="B1249" s="443"/>
      <c r="C1249" s="237" t="s">
        <v>44</v>
      </c>
      <c r="D1249" s="240" t="s">
        <v>94</v>
      </c>
      <c r="E1249" s="245"/>
      <c r="F1249" s="245"/>
      <c r="G1249" s="245"/>
      <c r="H1249" s="243">
        <v>100</v>
      </c>
      <c r="I1249" s="243">
        <f>H1249</f>
        <v>100</v>
      </c>
      <c r="J1249" s="237" t="s">
        <v>44</v>
      </c>
      <c r="K1249" s="240" t="s">
        <v>94</v>
      </c>
      <c r="L1249" s="245"/>
      <c r="M1249" s="253"/>
      <c r="N1249" s="253"/>
      <c r="O1249" s="243">
        <f>O1250</f>
        <v>100</v>
      </c>
      <c r="P1249" s="270">
        <f>O1249</f>
        <v>100</v>
      </c>
      <c r="Q1249" s="247">
        <f>(I1249+P1249)/2</f>
        <v>100</v>
      </c>
      <c r="R1249" s="245"/>
      <c r="S1249" s="265"/>
    </row>
    <row r="1250" spans="1:20" ht="48.75" customHeight="1" x14ac:dyDescent="0.35">
      <c r="A1250" s="440"/>
      <c r="B1250" s="443"/>
      <c r="C1250" s="242" t="s">
        <v>45</v>
      </c>
      <c r="D1250" s="238" t="s">
        <v>147</v>
      </c>
      <c r="E1250" s="245" t="s">
        <v>27</v>
      </c>
      <c r="F1250" s="245">
        <v>100</v>
      </c>
      <c r="G1250" s="245">
        <v>100</v>
      </c>
      <c r="H1250" s="248">
        <f>G1250/F1250*100</f>
        <v>100</v>
      </c>
      <c r="I1250" s="245"/>
      <c r="J1250" s="252" t="s">
        <v>45</v>
      </c>
      <c r="K1250" s="249" t="s">
        <v>93</v>
      </c>
      <c r="L1250" s="245" t="s">
        <v>40</v>
      </c>
      <c r="M1250" s="245">
        <v>52</v>
      </c>
      <c r="N1250" s="245">
        <v>52</v>
      </c>
      <c r="O1250" s="248">
        <f>N1250/M1250*100</f>
        <v>100</v>
      </c>
      <c r="P1250" s="270"/>
      <c r="Q1250" s="247"/>
      <c r="R1250" s="245"/>
      <c r="S1250" s="265"/>
    </row>
    <row r="1251" spans="1:20" ht="78" customHeight="1" x14ac:dyDescent="0.35">
      <c r="A1251" s="440"/>
      <c r="B1251" s="443"/>
      <c r="C1251" s="242" t="s">
        <v>148</v>
      </c>
      <c r="D1251" s="238" t="s">
        <v>149</v>
      </c>
      <c r="E1251" s="245" t="s">
        <v>27</v>
      </c>
      <c r="F1251" s="245">
        <v>90</v>
      </c>
      <c r="G1251" s="245">
        <v>100</v>
      </c>
      <c r="H1251" s="248">
        <v>100</v>
      </c>
      <c r="I1251" s="245"/>
      <c r="J1251" s="252"/>
      <c r="K1251" s="249"/>
      <c r="L1251" s="245"/>
      <c r="M1251" s="253"/>
      <c r="N1251" s="253"/>
      <c r="O1251" s="248"/>
      <c r="P1251" s="270"/>
      <c r="Q1251" s="247"/>
      <c r="R1251" s="250"/>
      <c r="S1251" s="265"/>
    </row>
    <row r="1252" spans="1:20" ht="60.75" customHeight="1" x14ac:dyDescent="0.35">
      <c r="A1252" s="440"/>
      <c r="B1252" s="443"/>
      <c r="C1252" s="237" t="s">
        <v>175</v>
      </c>
      <c r="D1252" s="240" t="s">
        <v>233</v>
      </c>
      <c r="E1252" s="245"/>
      <c r="F1252" s="245"/>
      <c r="G1252" s="245"/>
      <c r="H1252" s="243">
        <f>H1253</f>
        <v>100</v>
      </c>
      <c r="I1252" s="243">
        <f>H1252</f>
        <v>100</v>
      </c>
      <c r="J1252" s="237" t="s">
        <v>175</v>
      </c>
      <c r="K1252" s="240" t="str">
        <f>D1252</f>
        <v>Реализация дополнительных общеразвивающих программ</v>
      </c>
      <c r="L1252" s="245"/>
      <c r="M1252" s="253"/>
      <c r="N1252" s="253"/>
      <c r="O1252" s="243">
        <f>O1253</f>
        <v>90.998830724950537</v>
      </c>
      <c r="P1252" s="270">
        <f>O1252</f>
        <v>90.998830724950537</v>
      </c>
      <c r="Q1252" s="243">
        <f>(I1252+P1252)/2</f>
        <v>95.499415362475276</v>
      </c>
      <c r="R1252" s="245"/>
      <c r="S1252" s="265"/>
    </row>
    <row r="1253" spans="1:20" ht="80.25" customHeight="1" x14ac:dyDescent="0.35">
      <c r="A1253" s="440"/>
      <c r="B1253" s="443"/>
      <c r="C1253" s="242" t="s">
        <v>176</v>
      </c>
      <c r="D1253" s="238" t="s">
        <v>149</v>
      </c>
      <c r="E1253" s="245" t="s">
        <v>27</v>
      </c>
      <c r="F1253" s="245">
        <v>90</v>
      </c>
      <c r="G1253" s="245">
        <v>100</v>
      </c>
      <c r="H1253" s="248">
        <v>100</v>
      </c>
      <c r="I1253" s="245"/>
      <c r="J1253" s="252" t="str">
        <f>C1253</f>
        <v>5.1.</v>
      </c>
      <c r="K1253" s="249" t="s">
        <v>224</v>
      </c>
      <c r="L1253" s="245" t="s">
        <v>427</v>
      </c>
      <c r="M1253" s="245">
        <v>44472</v>
      </c>
      <c r="N1253" s="245">
        <v>40469</v>
      </c>
      <c r="O1253" s="248">
        <f>N1253/M1253*100</f>
        <v>90.998830724950537</v>
      </c>
      <c r="P1253" s="270"/>
      <c r="Q1253" s="247"/>
      <c r="R1253" s="250"/>
      <c r="S1253" s="265"/>
    </row>
    <row r="1254" spans="1:20" s="264" customFormat="1" ht="39" customHeight="1" x14ac:dyDescent="0.35">
      <c r="A1254" s="441"/>
      <c r="B1254" s="444"/>
      <c r="C1254" s="257"/>
      <c r="D1254" s="258" t="s">
        <v>6</v>
      </c>
      <c r="E1254" s="257"/>
      <c r="F1254" s="259"/>
      <c r="G1254" s="259"/>
      <c r="H1254" s="260">
        <f>(H1252+H1249+H1243+H1237+H1231)/5</f>
        <v>100</v>
      </c>
      <c r="I1254" s="260">
        <f>H1254</f>
        <v>100</v>
      </c>
      <c r="J1254" s="261"/>
      <c r="K1254" s="258" t="s">
        <v>6</v>
      </c>
      <c r="L1254" s="259"/>
      <c r="M1254" s="262"/>
      <c r="N1254" s="262"/>
      <c r="O1254" s="260">
        <f>(O1252+O1249+O1243+O1237+O1231)/5</f>
        <v>98.199766144990107</v>
      </c>
      <c r="P1254" s="260">
        <f>O1254</f>
        <v>98.199766144990107</v>
      </c>
      <c r="Q1254" s="260">
        <f>(I1254+P1254)/2</f>
        <v>99.099883072495061</v>
      </c>
      <c r="R1254" s="257" t="s">
        <v>490</v>
      </c>
      <c r="S1254" s="265"/>
      <c r="T1254" s="263"/>
    </row>
    <row r="1255" spans="1:20" ht="75" customHeight="1" x14ac:dyDescent="0.35">
      <c r="A1255" s="439">
        <v>75</v>
      </c>
      <c r="B1255" s="442" t="s">
        <v>198</v>
      </c>
      <c r="C1255" s="237" t="s">
        <v>12</v>
      </c>
      <c r="D1255" s="240" t="s">
        <v>135</v>
      </c>
      <c r="E1255" s="244"/>
      <c r="F1255" s="244"/>
      <c r="G1255" s="244"/>
      <c r="H1255" s="243">
        <v>100</v>
      </c>
      <c r="I1255" s="243">
        <f>H1255</f>
        <v>100</v>
      </c>
      <c r="J1255" s="244" t="s">
        <v>12</v>
      </c>
      <c r="K1255" s="240" t="s">
        <v>135</v>
      </c>
      <c r="L1255" s="245"/>
      <c r="M1255" s="245"/>
      <c r="N1255" s="245"/>
      <c r="O1255" s="243">
        <f>O1256</f>
        <v>100</v>
      </c>
      <c r="P1255" s="270">
        <f>O1255</f>
        <v>100</v>
      </c>
      <c r="Q1255" s="247">
        <f>(I1255+P1255)/2</f>
        <v>100</v>
      </c>
      <c r="R1255" s="245"/>
      <c r="S1255" s="265"/>
    </row>
    <row r="1256" spans="1:20" ht="77.25" customHeight="1" x14ac:dyDescent="0.35">
      <c r="A1256" s="440"/>
      <c r="B1256" s="443"/>
      <c r="C1256" s="242" t="s">
        <v>7</v>
      </c>
      <c r="D1256" s="238" t="s">
        <v>136</v>
      </c>
      <c r="E1256" s="245" t="s">
        <v>27</v>
      </c>
      <c r="F1256" s="245">
        <v>100</v>
      </c>
      <c r="G1256" s="245">
        <v>100</v>
      </c>
      <c r="H1256" s="248">
        <f>G1256/F1256*100</f>
        <v>100</v>
      </c>
      <c r="I1256" s="245"/>
      <c r="J1256" s="245" t="s">
        <v>7</v>
      </c>
      <c r="K1256" s="249" t="s">
        <v>93</v>
      </c>
      <c r="L1256" s="245" t="s">
        <v>40</v>
      </c>
      <c r="M1256" s="245">
        <v>42</v>
      </c>
      <c r="N1256" s="245">
        <v>42</v>
      </c>
      <c r="O1256" s="248">
        <f>N1256/M1256*100</f>
        <v>100</v>
      </c>
      <c r="P1256" s="270"/>
      <c r="Q1256" s="247"/>
      <c r="R1256" s="250"/>
      <c r="S1256" s="265"/>
    </row>
    <row r="1257" spans="1:20" x14ac:dyDescent="0.35">
      <c r="A1257" s="440"/>
      <c r="B1257" s="443"/>
      <c r="C1257" s="242" t="s">
        <v>8</v>
      </c>
      <c r="D1257" s="238" t="s">
        <v>137</v>
      </c>
      <c r="E1257" s="245" t="s">
        <v>27</v>
      </c>
      <c r="F1257" s="245">
        <v>100</v>
      </c>
      <c r="G1257" s="245">
        <v>100</v>
      </c>
      <c r="H1257" s="248">
        <f>G1257/F1257*100</f>
        <v>100</v>
      </c>
      <c r="I1257" s="245"/>
      <c r="J1257" s="245"/>
      <c r="K1257" s="271"/>
      <c r="L1257" s="245"/>
      <c r="M1257" s="251"/>
      <c r="N1257" s="251"/>
      <c r="O1257" s="248"/>
      <c r="P1257" s="270"/>
      <c r="Q1257" s="247"/>
      <c r="R1257" s="250"/>
      <c r="S1257" s="265"/>
    </row>
    <row r="1258" spans="1:20" ht="49.5" customHeight="1" x14ac:dyDescent="0.35">
      <c r="A1258" s="440"/>
      <c r="B1258" s="443"/>
      <c r="C1258" s="242" t="s">
        <v>9</v>
      </c>
      <c r="D1258" s="238" t="s">
        <v>138</v>
      </c>
      <c r="E1258" s="245" t="s">
        <v>27</v>
      </c>
      <c r="F1258" s="245">
        <v>100</v>
      </c>
      <c r="G1258" s="245">
        <v>100</v>
      </c>
      <c r="H1258" s="248">
        <f>G1258/F1258*100</f>
        <v>100</v>
      </c>
      <c r="I1258" s="245"/>
      <c r="J1258" s="252"/>
      <c r="K1258" s="249"/>
      <c r="L1258" s="245"/>
      <c r="M1258" s="253"/>
      <c r="N1258" s="253"/>
      <c r="O1258" s="248"/>
      <c r="P1258" s="270"/>
      <c r="Q1258" s="247"/>
      <c r="R1258" s="250"/>
      <c r="S1258" s="265"/>
    </row>
    <row r="1259" spans="1:20" ht="68.25" customHeight="1" x14ac:dyDescent="0.35">
      <c r="A1259" s="440"/>
      <c r="B1259" s="443"/>
      <c r="C1259" s="242" t="s">
        <v>10</v>
      </c>
      <c r="D1259" s="238" t="s">
        <v>92</v>
      </c>
      <c r="E1259" s="245" t="s">
        <v>27</v>
      </c>
      <c r="F1259" s="245">
        <v>90</v>
      </c>
      <c r="G1259" s="245">
        <v>90</v>
      </c>
      <c r="H1259" s="248">
        <f>G1259/F1259*100</f>
        <v>100</v>
      </c>
      <c r="I1259" s="245"/>
      <c r="J1259" s="252"/>
      <c r="K1259" s="249"/>
      <c r="L1259" s="245"/>
      <c r="M1259" s="253"/>
      <c r="N1259" s="253"/>
      <c r="O1259" s="248"/>
      <c r="P1259" s="270"/>
      <c r="Q1259" s="247"/>
      <c r="R1259" s="250"/>
      <c r="S1259" s="265"/>
    </row>
    <row r="1260" spans="1:20" ht="120.75" customHeight="1" x14ac:dyDescent="0.35">
      <c r="A1260" s="440"/>
      <c r="B1260" s="443"/>
      <c r="C1260" s="242" t="s">
        <v>37</v>
      </c>
      <c r="D1260" s="238" t="s">
        <v>139</v>
      </c>
      <c r="E1260" s="245" t="s">
        <v>27</v>
      </c>
      <c r="F1260" s="245">
        <v>100</v>
      </c>
      <c r="G1260" s="245">
        <v>100</v>
      </c>
      <c r="H1260" s="248">
        <f>G1260/F1260*100</f>
        <v>100</v>
      </c>
      <c r="I1260" s="245"/>
      <c r="J1260" s="252"/>
      <c r="K1260" s="249"/>
      <c r="L1260" s="245"/>
      <c r="M1260" s="253"/>
      <c r="N1260" s="253"/>
      <c r="O1260" s="248"/>
      <c r="P1260" s="270"/>
      <c r="Q1260" s="247"/>
      <c r="R1260" s="250"/>
      <c r="S1260" s="265"/>
    </row>
    <row r="1261" spans="1:20" ht="57.75" customHeight="1" x14ac:dyDescent="0.35">
      <c r="A1261" s="440"/>
      <c r="B1261" s="443"/>
      <c r="C1261" s="237" t="s">
        <v>13</v>
      </c>
      <c r="D1261" s="240" t="s">
        <v>140</v>
      </c>
      <c r="E1261" s="245"/>
      <c r="F1261" s="245"/>
      <c r="G1261" s="245"/>
      <c r="H1261" s="243">
        <v>100</v>
      </c>
      <c r="I1261" s="243">
        <f>H1261</f>
        <v>100</v>
      </c>
      <c r="J1261" s="237" t="s">
        <v>13</v>
      </c>
      <c r="K1261" s="240" t="s">
        <v>140</v>
      </c>
      <c r="L1261" s="245"/>
      <c r="M1261" s="253"/>
      <c r="N1261" s="253"/>
      <c r="O1261" s="243">
        <f>O1262</f>
        <v>100</v>
      </c>
      <c r="P1261" s="270">
        <f>O1261</f>
        <v>100</v>
      </c>
      <c r="Q1261" s="247">
        <f>(I1261+P1261)/2</f>
        <v>100</v>
      </c>
      <c r="R1261" s="245"/>
      <c r="S1261" s="265"/>
    </row>
    <row r="1262" spans="1:20" ht="78" customHeight="1" x14ac:dyDescent="0.35">
      <c r="A1262" s="440"/>
      <c r="B1262" s="443"/>
      <c r="C1262" s="242" t="s">
        <v>14</v>
      </c>
      <c r="D1262" s="238" t="s">
        <v>141</v>
      </c>
      <c r="E1262" s="245" t="s">
        <v>27</v>
      </c>
      <c r="F1262" s="245">
        <v>100</v>
      </c>
      <c r="G1262" s="245">
        <v>100</v>
      </c>
      <c r="H1262" s="248">
        <f>G1262/F1262*100</f>
        <v>100</v>
      </c>
      <c r="I1262" s="245"/>
      <c r="J1262" s="252" t="s">
        <v>14</v>
      </c>
      <c r="K1262" s="249" t="s">
        <v>93</v>
      </c>
      <c r="L1262" s="245" t="s">
        <v>40</v>
      </c>
      <c r="M1262" s="245">
        <v>74</v>
      </c>
      <c r="N1262" s="245">
        <v>74</v>
      </c>
      <c r="O1262" s="248">
        <f>N1262/M1262*100</f>
        <v>100</v>
      </c>
      <c r="P1262" s="242"/>
      <c r="Q1262" s="247"/>
      <c r="R1262" s="250"/>
      <c r="S1262" s="265"/>
    </row>
    <row r="1263" spans="1:20" x14ac:dyDescent="0.35">
      <c r="A1263" s="440"/>
      <c r="B1263" s="443"/>
      <c r="C1263" s="242" t="s">
        <v>15</v>
      </c>
      <c r="D1263" s="238" t="s">
        <v>142</v>
      </c>
      <c r="E1263" s="245" t="s">
        <v>27</v>
      </c>
      <c r="F1263" s="245">
        <v>100</v>
      </c>
      <c r="G1263" s="245">
        <v>100</v>
      </c>
      <c r="H1263" s="248">
        <f>G1263/F1263*100</f>
        <v>100</v>
      </c>
      <c r="I1263" s="245"/>
      <c r="J1263" s="252"/>
      <c r="K1263" s="249"/>
      <c r="L1263" s="245"/>
      <c r="M1263" s="253"/>
      <c r="N1263" s="253"/>
      <c r="O1263" s="248"/>
      <c r="P1263" s="270"/>
      <c r="Q1263" s="247"/>
      <c r="R1263" s="250"/>
      <c r="S1263" s="265"/>
    </row>
    <row r="1264" spans="1:20" ht="53.25" customHeight="1" x14ac:dyDescent="0.35">
      <c r="A1264" s="440"/>
      <c r="B1264" s="443"/>
      <c r="C1264" s="242" t="s">
        <v>41</v>
      </c>
      <c r="D1264" s="238" t="s">
        <v>138</v>
      </c>
      <c r="E1264" s="245" t="s">
        <v>27</v>
      </c>
      <c r="F1264" s="245">
        <v>100</v>
      </c>
      <c r="G1264" s="245">
        <v>100</v>
      </c>
      <c r="H1264" s="248">
        <f>G1264/F1264*100</f>
        <v>100</v>
      </c>
      <c r="I1264" s="245"/>
      <c r="J1264" s="252"/>
      <c r="K1264" s="249"/>
      <c r="L1264" s="245"/>
      <c r="M1264" s="253"/>
      <c r="N1264" s="253"/>
      <c r="O1264" s="248"/>
      <c r="P1264" s="270"/>
      <c r="Q1264" s="247"/>
      <c r="R1264" s="250"/>
      <c r="S1264" s="265"/>
    </row>
    <row r="1265" spans="1:20" ht="79.5" customHeight="1" x14ac:dyDescent="0.35">
      <c r="A1265" s="440"/>
      <c r="B1265" s="443"/>
      <c r="C1265" s="242" t="s">
        <v>47</v>
      </c>
      <c r="D1265" s="238" t="s">
        <v>92</v>
      </c>
      <c r="E1265" s="245" t="s">
        <v>27</v>
      </c>
      <c r="F1265" s="245">
        <v>90</v>
      </c>
      <c r="G1265" s="245">
        <v>90</v>
      </c>
      <c r="H1265" s="248">
        <f>G1265/F1265*100</f>
        <v>100</v>
      </c>
      <c r="I1265" s="245"/>
      <c r="J1265" s="252"/>
      <c r="K1265" s="249"/>
      <c r="L1265" s="245"/>
      <c r="M1265" s="253"/>
      <c r="N1265" s="253"/>
      <c r="O1265" s="248"/>
      <c r="P1265" s="270"/>
      <c r="Q1265" s="247"/>
      <c r="R1265" s="250"/>
      <c r="S1265" s="265"/>
    </row>
    <row r="1266" spans="1:20" ht="124.5" customHeight="1" x14ac:dyDescent="0.35">
      <c r="A1266" s="440"/>
      <c r="B1266" s="443"/>
      <c r="C1266" s="242" t="s">
        <v>69</v>
      </c>
      <c r="D1266" s="238" t="s">
        <v>139</v>
      </c>
      <c r="E1266" s="245" t="s">
        <v>27</v>
      </c>
      <c r="F1266" s="245">
        <v>100</v>
      </c>
      <c r="G1266" s="245">
        <v>100</v>
      </c>
      <c r="H1266" s="248">
        <f>G1266/F1266*100</f>
        <v>100</v>
      </c>
      <c r="I1266" s="245"/>
      <c r="J1266" s="252"/>
      <c r="K1266" s="249"/>
      <c r="L1266" s="245"/>
      <c r="M1266" s="253"/>
      <c r="N1266" s="253"/>
      <c r="O1266" s="248"/>
      <c r="P1266" s="270"/>
      <c r="Q1266" s="247"/>
      <c r="R1266" s="250"/>
      <c r="S1266" s="265"/>
    </row>
    <row r="1267" spans="1:20" ht="39" customHeight="1" x14ac:dyDescent="0.35">
      <c r="A1267" s="440"/>
      <c r="B1267" s="443"/>
      <c r="C1267" s="237" t="s">
        <v>30</v>
      </c>
      <c r="D1267" s="240" t="s">
        <v>533</v>
      </c>
      <c r="E1267" s="245"/>
      <c r="F1267" s="245"/>
      <c r="G1267" s="245"/>
      <c r="H1267" s="243">
        <v>100</v>
      </c>
      <c r="I1267" s="243">
        <f>H1267</f>
        <v>100</v>
      </c>
      <c r="J1267" s="237" t="s">
        <v>30</v>
      </c>
      <c r="K1267" s="240" t="str">
        <f>D1267</f>
        <v>Содержание детей</v>
      </c>
      <c r="L1267" s="245"/>
      <c r="M1267" s="253"/>
      <c r="N1267" s="253"/>
      <c r="O1267" s="243">
        <f>O1268</f>
        <v>100</v>
      </c>
      <c r="P1267" s="270">
        <f>O1267</f>
        <v>100</v>
      </c>
      <c r="Q1267" s="247">
        <f>(I1267+P1267)/2</f>
        <v>100</v>
      </c>
      <c r="R1267" s="319"/>
      <c r="S1267" s="265"/>
    </row>
    <row r="1268" spans="1:20" ht="75.75" customHeight="1" x14ac:dyDescent="0.35">
      <c r="A1268" s="440"/>
      <c r="B1268" s="443"/>
      <c r="C1268" s="242" t="s">
        <v>31</v>
      </c>
      <c r="D1268" s="238" t="s">
        <v>149</v>
      </c>
      <c r="E1268" s="245" t="s">
        <v>27</v>
      </c>
      <c r="F1268" s="245">
        <v>100</v>
      </c>
      <c r="G1268" s="245">
        <v>100</v>
      </c>
      <c r="H1268" s="248">
        <f>G1268/F1268*100</f>
        <v>100</v>
      </c>
      <c r="I1268" s="245"/>
      <c r="J1268" s="252" t="s">
        <v>31</v>
      </c>
      <c r="K1268" s="249" t="s">
        <v>93</v>
      </c>
      <c r="L1268" s="245" t="s">
        <v>40</v>
      </c>
      <c r="M1268" s="245">
        <v>62</v>
      </c>
      <c r="N1268" s="245">
        <v>62</v>
      </c>
      <c r="O1268" s="248">
        <f>N1268/M1268*100</f>
        <v>100</v>
      </c>
      <c r="P1268" s="270"/>
      <c r="Q1268" s="247"/>
      <c r="R1268" s="250"/>
      <c r="S1268" s="265"/>
    </row>
    <row r="1269" spans="1:20" ht="55.5" customHeight="1" x14ac:dyDescent="0.35">
      <c r="A1269" s="440"/>
      <c r="B1269" s="443"/>
      <c r="C1269" s="237" t="s">
        <v>44</v>
      </c>
      <c r="D1269" s="240" t="s">
        <v>233</v>
      </c>
      <c r="E1269" s="245"/>
      <c r="F1269" s="245"/>
      <c r="G1269" s="245"/>
      <c r="H1269" s="243">
        <v>100</v>
      </c>
      <c r="I1269" s="243">
        <f>H1269</f>
        <v>100</v>
      </c>
      <c r="J1269" s="237" t="s">
        <v>44</v>
      </c>
      <c r="K1269" s="240" t="str">
        <f>D1269</f>
        <v>Реализация дополнительных общеразвивающих программ</v>
      </c>
      <c r="L1269" s="245"/>
      <c r="M1269" s="253"/>
      <c r="N1269" s="253"/>
      <c r="O1269" s="243">
        <f>O1270</f>
        <v>90.631808278867098</v>
      </c>
      <c r="P1269" s="270">
        <f>O1269</f>
        <v>90.631808278867098</v>
      </c>
      <c r="Q1269" s="243">
        <f>(I1269+P1269)/2</f>
        <v>95.315904139433542</v>
      </c>
      <c r="R1269" s="245"/>
      <c r="S1269" s="265"/>
    </row>
    <row r="1270" spans="1:20" ht="89.25" customHeight="1" x14ac:dyDescent="0.35">
      <c r="A1270" s="440"/>
      <c r="B1270" s="443"/>
      <c r="C1270" s="242" t="s">
        <v>45</v>
      </c>
      <c r="D1270" s="238" t="s">
        <v>149</v>
      </c>
      <c r="E1270" s="245" t="s">
        <v>27</v>
      </c>
      <c r="F1270" s="245">
        <v>90</v>
      </c>
      <c r="G1270" s="245">
        <v>90</v>
      </c>
      <c r="H1270" s="248">
        <f>G1270/F1270*100</f>
        <v>100</v>
      </c>
      <c r="I1270" s="245"/>
      <c r="J1270" s="242" t="s">
        <v>45</v>
      </c>
      <c r="K1270" s="249" t="s">
        <v>224</v>
      </c>
      <c r="L1270" s="245" t="s">
        <v>427</v>
      </c>
      <c r="M1270" s="253">
        <v>7344</v>
      </c>
      <c r="N1270" s="253">
        <v>6656</v>
      </c>
      <c r="O1270" s="248">
        <f>N1270/M1270*100</f>
        <v>90.631808278867098</v>
      </c>
      <c r="P1270" s="270"/>
      <c r="Q1270" s="247"/>
      <c r="R1270" s="250"/>
      <c r="S1270" s="265"/>
    </row>
    <row r="1271" spans="1:20" s="264" customFormat="1" ht="37.5" customHeight="1" x14ac:dyDescent="0.35">
      <c r="A1271" s="441"/>
      <c r="B1271" s="444"/>
      <c r="C1271" s="257"/>
      <c r="D1271" s="258" t="s">
        <v>6</v>
      </c>
      <c r="E1271" s="257"/>
      <c r="F1271" s="259"/>
      <c r="G1271" s="259"/>
      <c r="H1271" s="260">
        <v>100</v>
      </c>
      <c r="I1271" s="260">
        <f>H1271</f>
        <v>100</v>
      </c>
      <c r="J1271" s="261"/>
      <c r="K1271" s="258" t="s">
        <v>6</v>
      </c>
      <c r="L1271" s="259"/>
      <c r="M1271" s="262"/>
      <c r="N1271" s="262"/>
      <c r="O1271" s="260">
        <f>(O1269+O1267+O1261+O1255)/4</f>
        <v>97.657952069716771</v>
      </c>
      <c r="P1271" s="260">
        <f>O1271</f>
        <v>97.657952069716771</v>
      </c>
      <c r="Q1271" s="260">
        <f>(I1271+P1271)/2</f>
        <v>98.828976034858385</v>
      </c>
      <c r="R1271" s="257" t="s">
        <v>490</v>
      </c>
      <c r="S1271" s="265"/>
      <c r="T1271" s="263"/>
    </row>
    <row r="1272" spans="1:20" ht="85.5" customHeight="1" x14ac:dyDescent="0.35">
      <c r="A1272" s="439">
        <v>76</v>
      </c>
      <c r="B1272" s="442" t="s">
        <v>199</v>
      </c>
      <c r="C1272" s="237" t="s">
        <v>12</v>
      </c>
      <c r="D1272" s="240" t="s">
        <v>233</v>
      </c>
      <c r="E1272" s="244"/>
      <c r="F1272" s="244"/>
      <c r="G1272" s="244"/>
      <c r="H1272" s="243">
        <f>(H1273+H1274)/2</f>
        <v>100</v>
      </c>
      <c r="I1272" s="243">
        <f>H1272</f>
        <v>100</v>
      </c>
      <c r="J1272" s="244" t="s">
        <v>12</v>
      </c>
      <c r="K1272" s="240" t="s">
        <v>233</v>
      </c>
      <c r="L1272" s="245"/>
      <c r="M1272" s="245"/>
      <c r="N1272" s="245"/>
      <c r="O1272" s="243">
        <f>(O1273+O1274)/2</f>
        <v>99.529601026879888</v>
      </c>
      <c r="P1272" s="243">
        <f>O1272</f>
        <v>99.529601026879888</v>
      </c>
      <c r="Q1272" s="247">
        <f>(I1272+P1272)/2</f>
        <v>99.764800513439951</v>
      </c>
      <c r="R1272" s="242"/>
      <c r="S1272" s="265"/>
    </row>
    <row r="1273" spans="1:20" ht="66" customHeight="1" x14ac:dyDescent="0.35">
      <c r="A1273" s="440"/>
      <c r="B1273" s="443"/>
      <c r="C1273" s="242" t="s">
        <v>7</v>
      </c>
      <c r="D1273" s="238" t="s">
        <v>200</v>
      </c>
      <c r="E1273" s="245" t="s">
        <v>27</v>
      </c>
      <c r="F1273" s="245">
        <v>90</v>
      </c>
      <c r="G1273" s="245">
        <v>100</v>
      </c>
      <c r="H1273" s="248">
        <v>100</v>
      </c>
      <c r="I1273" s="245"/>
      <c r="J1273" s="245" t="s">
        <v>7</v>
      </c>
      <c r="K1273" s="271" t="s">
        <v>567</v>
      </c>
      <c r="L1273" s="245" t="s">
        <v>203</v>
      </c>
      <c r="M1273" s="245">
        <v>114791</v>
      </c>
      <c r="N1273" s="245">
        <v>114726</v>
      </c>
      <c r="O1273" s="248">
        <f>N1273/M1273*100</f>
        <v>99.943375351726189</v>
      </c>
      <c r="P1273" s="270"/>
      <c r="Q1273" s="247"/>
      <c r="R1273" s="250"/>
      <c r="S1273" s="265"/>
    </row>
    <row r="1274" spans="1:20" ht="119.25" customHeight="1" x14ac:dyDescent="0.35">
      <c r="A1274" s="440"/>
      <c r="B1274" s="443"/>
      <c r="C1274" s="242" t="s">
        <v>8</v>
      </c>
      <c r="D1274" s="238" t="s">
        <v>201</v>
      </c>
      <c r="E1274" s="245" t="s">
        <v>27</v>
      </c>
      <c r="F1274" s="245">
        <v>5</v>
      </c>
      <c r="G1274" s="245">
        <v>5</v>
      </c>
      <c r="H1274" s="248">
        <f>G1274/F1274*100</f>
        <v>100</v>
      </c>
      <c r="I1274" s="245"/>
      <c r="J1274" s="245" t="s">
        <v>8</v>
      </c>
      <c r="K1274" s="271" t="s">
        <v>568</v>
      </c>
      <c r="L1274" s="245" t="s">
        <v>203</v>
      </c>
      <c r="M1274" s="245">
        <v>40716</v>
      </c>
      <c r="N1274" s="245">
        <v>40356</v>
      </c>
      <c r="O1274" s="248">
        <f>N1274/M1274*100</f>
        <v>99.115826702033587</v>
      </c>
      <c r="P1274" s="270"/>
      <c r="Q1274" s="247"/>
      <c r="R1274" s="242"/>
      <c r="S1274" s="265"/>
    </row>
    <row r="1275" spans="1:20" ht="100.5" customHeight="1" x14ac:dyDescent="0.35">
      <c r="A1275" s="440"/>
      <c r="B1275" s="443"/>
      <c r="C1275" s="237" t="s">
        <v>13</v>
      </c>
      <c r="D1275" s="240" t="s">
        <v>318</v>
      </c>
      <c r="E1275" s="245"/>
      <c r="F1275" s="245"/>
      <c r="G1275" s="245"/>
      <c r="H1275" s="243">
        <f>H1276</f>
        <v>100</v>
      </c>
      <c r="I1275" s="243">
        <f>H1275</f>
        <v>100</v>
      </c>
      <c r="J1275" s="237" t="s">
        <v>13</v>
      </c>
      <c r="K1275" s="240" t="s">
        <v>318</v>
      </c>
      <c r="L1275" s="245"/>
      <c r="M1275" s="245"/>
      <c r="N1275" s="245"/>
      <c r="O1275" s="243">
        <f>O1276</f>
        <v>100</v>
      </c>
      <c r="P1275" s="243">
        <f>O1275</f>
        <v>100</v>
      </c>
      <c r="Q1275" s="247">
        <f>(I1275+P1275)/2</f>
        <v>100</v>
      </c>
      <c r="R1275" s="245"/>
      <c r="S1275" s="265"/>
    </row>
    <row r="1276" spans="1:20" ht="100.5" customHeight="1" x14ac:dyDescent="0.35">
      <c r="A1276" s="440"/>
      <c r="B1276" s="443"/>
      <c r="C1276" s="242" t="s">
        <v>14</v>
      </c>
      <c r="D1276" s="238" t="s">
        <v>207</v>
      </c>
      <c r="E1276" s="245"/>
      <c r="F1276" s="245"/>
      <c r="G1276" s="245"/>
      <c r="H1276" s="248">
        <f>(H1277+H1278+H1279+H1280)/4</f>
        <v>100</v>
      </c>
      <c r="I1276" s="245"/>
      <c r="J1276" s="242" t="s">
        <v>14</v>
      </c>
      <c r="K1276" s="238" t="s">
        <v>208</v>
      </c>
      <c r="L1276" s="245"/>
      <c r="M1276" s="245"/>
      <c r="N1276" s="245"/>
      <c r="O1276" s="248">
        <f>(O1277+O1278+O1279+O1280)/4</f>
        <v>100</v>
      </c>
      <c r="P1276" s="245"/>
      <c r="Q1276" s="247"/>
      <c r="R1276" s="242"/>
      <c r="S1276" s="265"/>
    </row>
    <row r="1277" spans="1:20" ht="100.5" customHeight="1" x14ac:dyDescent="0.35">
      <c r="A1277" s="440"/>
      <c r="B1277" s="443"/>
      <c r="C1277" s="242"/>
      <c r="D1277" s="238" t="s">
        <v>428</v>
      </c>
      <c r="E1277" s="245" t="s">
        <v>27</v>
      </c>
      <c r="F1277" s="245">
        <v>100</v>
      </c>
      <c r="G1277" s="245">
        <v>100</v>
      </c>
      <c r="H1277" s="248">
        <f>G1277/F1277*100</f>
        <v>100</v>
      </c>
      <c r="I1277" s="245"/>
      <c r="J1277" s="242"/>
      <c r="K1277" s="238" t="str">
        <f>D1277</f>
        <v>творческие (фестивали, выставки, конкурсы, смотры)</v>
      </c>
      <c r="L1277" s="245" t="s">
        <v>43</v>
      </c>
      <c r="M1277" s="245">
        <v>9</v>
      </c>
      <c r="N1277" s="245">
        <v>9</v>
      </c>
      <c r="O1277" s="248">
        <f>N1277/M1277*100</f>
        <v>100</v>
      </c>
      <c r="P1277" s="245"/>
      <c r="Q1277" s="247"/>
      <c r="R1277" s="242"/>
      <c r="S1277" s="265"/>
    </row>
    <row r="1278" spans="1:20" ht="100.5" customHeight="1" x14ac:dyDescent="0.35">
      <c r="A1278" s="440"/>
      <c r="B1278" s="443"/>
      <c r="C1278" s="242"/>
      <c r="D1278" s="238" t="s">
        <v>429</v>
      </c>
      <c r="E1278" s="245" t="s">
        <v>27</v>
      </c>
      <c r="F1278" s="245">
        <v>100</v>
      </c>
      <c r="G1278" s="245">
        <v>100</v>
      </c>
      <c r="H1278" s="248">
        <f t="shared" ref="H1278:H1280" si="156">G1278/F1278*100</f>
        <v>100</v>
      </c>
      <c r="I1278" s="245"/>
      <c r="J1278" s="242"/>
      <c r="K1278" s="238" t="str">
        <f>D1278</f>
        <v>культурно-массовые (иные зрелищные мероприятия)</v>
      </c>
      <c r="L1278" s="245" t="s">
        <v>43</v>
      </c>
      <c r="M1278" s="245">
        <v>5</v>
      </c>
      <c r="N1278" s="245">
        <v>5</v>
      </c>
      <c r="O1278" s="248">
        <f t="shared" ref="O1278:O1282" si="157">N1278/M1278*100</f>
        <v>100</v>
      </c>
      <c r="P1278" s="245"/>
      <c r="Q1278" s="247"/>
      <c r="R1278" s="242"/>
      <c r="S1278" s="265"/>
    </row>
    <row r="1279" spans="1:20" ht="100.5" customHeight="1" x14ac:dyDescent="0.35">
      <c r="A1279" s="440"/>
      <c r="B1279" s="443"/>
      <c r="C1279" s="242"/>
      <c r="D1279" s="238" t="s">
        <v>407</v>
      </c>
      <c r="E1279" s="245" t="s">
        <v>27</v>
      </c>
      <c r="F1279" s="245">
        <v>100</v>
      </c>
      <c r="G1279" s="245">
        <v>100</v>
      </c>
      <c r="H1279" s="248">
        <f t="shared" si="156"/>
        <v>100</v>
      </c>
      <c r="I1279" s="245"/>
      <c r="J1279" s="242"/>
      <c r="K1279" s="238" t="str">
        <f>D1279</f>
        <v>мастер-классы</v>
      </c>
      <c r="L1279" s="245" t="s">
        <v>43</v>
      </c>
      <c r="M1279" s="245">
        <v>1</v>
      </c>
      <c r="N1279" s="245">
        <v>1</v>
      </c>
      <c r="O1279" s="248">
        <f t="shared" si="157"/>
        <v>100</v>
      </c>
      <c r="P1279" s="245"/>
      <c r="Q1279" s="247"/>
      <c r="R1279" s="242"/>
      <c r="S1279" s="265"/>
    </row>
    <row r="1280" spans="1:20" ht="100.5" customHeight="1" x14ac:dyDescent="0.35">
      <c r="A1280" s="440"/>
      <c r="B1280" s="443"/>
      <c r="C1280" s="242"/>
      <c r="D1280" s="238" t="s">
        <v>430</v>
      </c>
      <c r="E1280" s="245" t="s">
        <v>27</v>
      </c>
      <c r="F1280" s="245">
        <v>100</v>
      </c>
      <c r="G1280" s="245">
        <v>100</v>
      </c>
      <c r="H1280" s="248">
        <f t="shared" si="156"/>
        <v>100</v>
      </c>
      <c r="I1280" s="245"/>
      <c r="J1280" s="242"/>
      <c r="K1280" s="238" t="str">
        <f>D1280</f>
        <v>методические (семинар, конференция)</v>
      </c>
      <c r="L1280" s="245" t="s">
        <v>43</v>
      </c>
      <c r="M1280" s="245">
        <v>4</v>
      </c>
      <c r="N1280" s="245">
        <v>4</v>
      </c>
      <c r="O1280" s="248">
        <f t="shared" si="157"/>
        <v>100</v>
      </c>
      <c r="P1280" s="245"/>
      <c r="Q1280" s="247"/>
      <c r="R1280" s="242"/>
      <c r="S1280" s="265"/>
    </row>
    <row r="1281" spans="1:20" ht="157.5" customHeight="1" x14ac:dyDescent="0.35">
      <c r="A1281" s="440"/>
      <c r="B1281" s="443"/>
      <c r="C1281" s="237" t="s">
        <v>30</v>
      </c>
      <c r="D1281" s="240" t="s">
        <v>569</v>
      </c>
      <c r="E1281" s="245"/>
      <c r="F1281" s="245"/>
      <c r="G1281" s="245"/>
      <c r="H1281" s="243">
        <f>H1282</f>
        <v>93</v>
      </c>
      <c r="I1281" s="243">
        <f>H1281</f>
        <v>93</v>
      </c>
      <c r="J1281" s="237" t="s">
        <v>30</v>
      </c>
      <c r="K1281" s="240" t="str">
        <f>D1281</f>
        <v>Организация мероприятий, направленных на профилактику ассоциального и деструктивного поведения подростков и молодежи, поддержка детей и молодежи, находящейся в социально-опасном положении</v>
      </c>
      <c r="L1281" s="245"/>
      <c r="M1281" s="245"/>
      <c r="N1281" s="245"/>
      <c r="O1281" s="243">
        <f>O1282</f>
        <v>92.857142857142861</v>
      </c>
      <c r="P1281" s="243">
        <f>O1281</f>
        <v>92.857142857142861</v>
      </c>
      <c r="Q1281" s="247">
        <f>(I1281+P1281)/2</f>
        <v>92.928571428571431</v>
      </c>
      <c r="R1281" s="245"/>
      <c r="S1281" s="265"/>
    </row>
    <row r="1282" spans="1:20" ht="91.5" customHeight="1" x14ac:dyDescent="0.35">
      <c r="A1282" s="440"/>
      <c r="B1282" s="443"/>
      <c r="C1282" s="242" t="s">
        <v>31</v>
      </c>
      <c r="D1282" s="238" t="s">
        <v>207</v>
      </c>
      <c r="E1282" s="245" t="s">
        <v>27</v>
      </c>
      <c r="F1282" s="245">
        <v>100</v>
      </c>
      <c r="G1282" s="245">
        <v>93</v>
      </c>
      <c r="H1282" s="248">
        <f t="shared" ref="H1282" si="158">G1282/F1282*100</f>
        <v>93</v>
      </c>
      <c r="I1282" s="245"/>
      <c r="J1282" s="242" t="s">
        <v>31</v>
      </c>
      <c r="K1282" s="238" t="s">
        <v>208</v>
      </c>
      <c r="L1282" s="245" t="s">
        <v>43</v>
      </c>
      <c r="M1282" s="245">
        <v>14</v>
      </c>
      <c r="N1282" s="245">
        <v>13</v>
      </c>
      <c r="O1282" s="248">
        <f t="shared" si="157"/>
        <v>92.857142857142861</v>
      </c>
      <c r="P1282" s="245"/>
      <c r="Q1282" s="247"/>
      <c r="R1282" s="242"/>
      <c r="S1282" s="265"/>
    </row>
    <row r="1283" spans="1:20" s="264" customFormat="1" ht="37.5" customHeight="1" x14ac:dyDescent="0.35">
      <c r="A1283" s="441"/>
      <c r="B1283" s="444"/>
      <c r="C1283" s="257"/>
      <c r="D1283" s="258" t="s">
        <v>6</v>
      </c>
      <c r="E1283" s="257"/>
      <c r="F1283" s="259"/>
      <c r="G1283" s="259"/>
      <c r="H1283" s="260">
        <f>(H1272+H1275+H1281)/3</f>
        <v>97.666666666666671</v>
      </c>
      <c r="I1283" s="260">
        <f>H1283</f>
        <v>97.666666666666671</v>
      </c>
      <c r="J1283" s="261"/>
      <c r="K1283" s="258" t="s">
        <v>6</v>
      </c>
      <c r="L1283" s="259"/>
      <c r="M1283" s="262"/>
      <c r="N1283" s="262"/>
      <c r="O1283" s="260">
        <f>(O1272+O1275+O1281)/3</f>
        <v>97.462247961340907</v>
      </c>
      <c r="P1283" s="260">
        <f>O1283</f>
        <v>97.462247961340907</v>
      </c>
      <c r="Q1283" s="260">
        <f>(I1283+P1283)/2</f>
        <v>97.564457314003789</v>
      </c>
      <c r="R1283" s="257" t="s">
        <v>490</v>
      </c>
      <c r="S1283" s="266"/>
      <c r="T1283" s="263"/>
    </row>
    <row r="1284" spans="1:20" ht="81.75" customHeight="1" x14ac:dyDescent="0.35">
      <c r="A1284" s="439">
        <v>77</v>
      </c>
      <c r="B1284" s="442" t="s">
        <v>211</v>
      </c>
      <c r="C1284" s="237" t="s">
        <v>12</v>
      </c>
      <c r="D1284" s="240" t="s">
        <v>233</v>
      </c>
      <c r="E1284" s="244"/>
      <c r="F1284" s="244"/>
      <c r="G1284" s="244"/>
      <c r="H1284" s="243">
        <v>100</v>
      </c>
      <c r="I1284" s="243">
        <f>H1284</f>
        <v>100</v>
      </c>
      <c r="J1284" s="244" t="s">
        <v>12</v>
      </c>
      <c r="K1284" s="240" t="s">
        <v>233</v>
      </c>
      <c r="L1284" s="245"/>
      <c r="M1284" s="245"/>
      <c r="N1284" s="245"/>
      <c r="O1284" s="243">
        <f>O1285</f>
        <v>97.646370756920277</v>
      </c>
      <c r="P1284" s="243">
        <f>O1284</f>
        <v>97.646370756920277</v>
      </c>
      <c r="Q1284" s="247">
        <f>(I1284+P1284)/2</f>
        <v>98.823185378460138</v>
      </c>
      <c r="R1284" s="242"/>
      <c r="S1284" s="265"/>
    </row>
    <row r="1285" spans="1:20" ht="55.5" customHeight="1" x14ac:dyDescent="0.35">
      <c r="A1285" s="440"/>
      <c r="B1285" s="443"/>
      <c r="C1285" s="242" t="s">
        <v>7</v>
      </c>
      <c r="D1285" s="238" t="s">
        <v>200</v>
      </c>
      <c r="E1285" s="245" t="s">
        <v>27</v>
      </c>
      <c r="F1285" s="245">
        <v>90</v>
      </c>
      <c r="G1285" s="245">
        <v>100</v>
      </c>
      <c r="H1285" s="248">
        <v>100</v>
      </c>
      <c r="I1285" s="245"/>
      <c r="J1285" s="245" t="s">
        <v>7</v>
      </c>
      <c r="K1285" s="271" t="s">
        <v>202</v>
      </c>
      <c r="L1285" s="245" t="s">
        <v>203</v>
      </c>
      <c r="M1285" s="245"/>
      <c r="N1285" s="245"/>
      <c r="O1285" s="248">
        <f>(O1286+O1287+O1288+O1289)/4</f>
        <v>97.646370756920277</v>
      </c>
      <c r="P1285" s="270"/>
      <c r="Q1285" s="247"/>
      <c r="R1285" s="250"/>
      <c r="S1285" s="265"/>
    </row>
    <row r="1286" spans="1:20" ht="90.75" customHeight="1" x14ac:dyDescent="0.35">
      <c r="A1286" s="440"/>
      <c r="B1286" s="443"/>
      <c r="C1286" s="242" t="s">
        <v>8</v>
      </c>
      <c r="D1286" s="238" t="s">
        <v>201</v>
      </c>
      <c r="E1286" s="245" t="s">
        <v>27</v>
      </c>
      <c r="F1286" s="245">
        <v>5</v>
      </c>
      <c r="G1286" s="245">
        <v>5</v>
      </c>
      <c r="H1286" s="248">
        <f t="shared" ref="H1286" si="159">G1286/F1286*100</f>
        <v>100</v>
      </c>
      <c r="I1286" s="245"/>
      <c r="J1286" s="245" t="s">
        <v>48</v>
      </c>
      <c r="K1286" s="271" t="s">
        <v>570</v>
      </c>
      <c r="L1286" s="245" t="s">
        <v>203</v>
      </c>
      <c r="M1286" s="245">
        <v>45590</v>
      </c>
      <c r="N1286" s="245">
        <v>46600</v>
      </c>
      <c r="O1286" s="248">
        <f t="shared" ref="O1286:O1291" si="160">N1286/M1286*100</f>
        <v>102.21539811362142</v>
      </c>
      <c r="P1286" s="270"/>
      <c r="Q1286" s="247"/>
      <c r="R1286" s="242"/>
      <c r="S1286" s="265"/>
    </row>
    <row r="1287" spans="1:20" ht="115.5" customHeight="1" x14ac:dyDescent="0.35">
      <c r="A1287" s="440"/>
      <c r="B1287" s="443"/>
      <c r="C1287" s="242"/>
      <c r="D1287" s="238"/>
      <c r="E1287" s="245"/>
      <c r="F1287" s="245"/>
      <c r="G1287" s="245"/>
      <c r="H1287" s="248"/>
      <c r="I1287" s="245"/>
      <c r="J1287" s="245" t="s">
        <v>49</v>
      </c>
      <c r="K1287" s="271" t="s">
        <v>205</v>
      </c>
      <c r="L1287" s="245" t="s">
        <v>203</v>
      </c>
      <c r="M1287" s="245">
        <v>189639</v>
      </c>
      <c r="N1287" s="245">
        <v>179967</v>
      </c>
      <c r="O1287" s="248">
        <f t="shared" si="160"/>
        <v>94.899783272428138</v>
      </c>
      <c r="P1287" s="270"/>
      <c r="Q1287" s="247"/>
      <c r="R1287" s="242"/>
      <c r="S1287" s="265"/>
    </row>
    <row r="1288" spans="1:20" ht="115.5" customHeight="1" x14ac:dyDescent="0.35">
      <c r="A1288" s="440"/>
      <c r="B1288" s="443"/>
      <c r="C1288" s="242"/>
      <c r="D1288" s="238"/>
      <c r="E1288" s="245"/>
      <c r="F1288" s="245"/>
      <c r="G1288" s="245"/>
      <c r="H1288" s="248"/>
      <c r="I1288" s="245"/>
      <c r="J1288" s="245" t="s">
        <v>50</v>
      </c>
      <c r="K1288" s="271" t="s">
        <v>209</v>
      </c>
      <c r="L1288" s="245" t="s">
        <v>203</v>
      </c>
      <c r="M1288" s="245">
        <v>26514</v>
      </c>
      <c r="N1288" s="245">
        <v>26524</v>
      </c>
      <c r="O1288" s="248">
        <f t="shared" si="160"/>
        <v>100.03771592366297</v>
      </c>
      <c r="P1288" s="242"/>
      <c r="Q1288" s="247"/>
      <c r="R1288" s="242"/>
      <c r="S1288" s="265"/>
    </row>
    <row r="1289" spans="1:20" ht="60" customHeight="1" x14ac:dyDescent="0.35">
      <c r="A1289" s="440"/>
      <c r="B1289" s="443"/>
      <c r="C1289" s="242"/>
      <c r="D1289" s="238"/>
      <c r="E1289" s="245"/>
      <c r="F1289" s="245"/>
      <c r="G1289" s="245"/>
      <c r="H1289" s="248"/>
      <c r="I1289" s="245"/>
      <c r="J1289" s="245" t="s">
        <v>51</v>
      </c>
      <c r="K1289" s="271" t="s">
        <v>206</v>
      </c>
      <c r="L1289" s="245" t="s">
        <v>203</v>
      </c>
      <c r="M1289" s="245">
        <v>15516</v>
      </c>
      <c r="N1289" s="245">
        <v>14497</v>
      </c>
      <c r="O1289" s="248">
        <f t="shared" si="160"/>
        <v>93.43258571796855</v>
      </c>
      <c r="P1289" s="270"/>
      <c r="Q1289" s="247"/>
      <c r="R1289" s="242"/>
      <c r="S1289" s="265"/>
    </row>
    <row r="1290" spans="1:20" s="256" customFormat="1" ht="67.5" x14ac:dyDescent="0.35">
      <c r="A1290" s="440"/>
      <c r="B1290" s="443"/>
      <c r="C1290" s="237" t="s">
        <v>13</v>
      </c>
      <c r="D1290" s="240" t="s">
        <v>515</v>
      </c>
      <c r="E1290" s="244"/>
      <c r="F1290" s="244"/>
      <c r="G1290" s="244"/>
      <c r="H1290" s="243">
        <v>100</v>
      </c>
      <c r="I1290" s="243">
        <f>H1290</f>
        <v>100</v>
      </c>
      <c r="J1290" s="244" t="str">
        <f>C1290</f>
        <v>II</v>
      </c>
      <c r="K1290" s="297" t="str">
        <f>D1290</f>
        <v>Реализация адаптированных дополнительных общеобразовательных программ</v>
      </c>
      <c r="L1290" s="244"/>
      <c r="M1290" s="244"/>
      <c r="N1290" s="244"/>
      <c r="O1290" s="243">
        <f>O1291</f>
        <v>91.94805194805194</v>
      </c>
      <c r="P1290" s="270">
        <f>O1290</f>
        <v>91.94805194805194</v>
      </c>
      <c r="Q1290" s="247">
        <f>(I1290+P1290)/2</f>
        <v>95.974025974025977</v>
      </c>
      <c r="R1290" s="319"/>
      <c r="S1290" s="265"/>
      <c r="T1290" s="255"/>
    </row>
    <row r="1291" spans="1:20" ht="60" customHeight="1" x14ac:dyDescent="0.35">
      <c r="A1291" s="440"/>
      <c r="B1291" s="443"/>
      <c r="C1291" s="242" t="s">
        <v>14</v>
      </c>
      <c r="D1291" s="238" t="s">
        <v>516</v>
      </c>
      <c r="E1291" s="245" t="s">
        <v>27</v>
      </c>
      <c r="F1291" s="245">
        <v>90</v>
      </c>
      <c r="G1291" s="245">
        <v>100</v>
      </c>
      <c r="H1291" s="248">
        <v>100</v>
      </c>
      <c r="I1291" s="245"/>
      <c r="J1291" s="245" t="s">
        <v>14</v>
      </c>
      <c r="K1291" s="271" t="s">
        <v>204</v>
      </c>
      <c r="L1291" s="245" t="s">
        <v>203</v>
      </c>
      <c r="M1291" s="245">
        <v>1155</v>
      </c>
      <c r="N1291" s="245">
        <v>1062</v>
      </c>
      <c r="O1291" s="248">
        <f t="shared" si="160"/>
        <v>91.94805194805194</v>
      </c>
      <c r="P1291" s="270"/>
      <c r="Q1291" s="247"/>
      <c r="R1291" s="242"/>
      <c r="S1291" s="265"/>
    </row>
    <row r="1292" spans="1:20" ht="60" customHeight="1" x14ac:dyDescent="0.35">
      <c r="A1292" s="440"/>
      <c r="B1292" s="443"/>
      <c r="C1292" s="242"/>
      <c r="D1292" s="238"/>
      <c r="E1292" s="245"/>
      <c r="F1292" s="245"/>
      <c r="G1292" s="245"/>
      <c r="H1292" s="248"/>
      <c r="I1292" s="245"/>
      <c r="J1292" s="245" t="s">
        <v>15</v>
      </c>
      <c r="K1292" s="271" t="s">
        <v>205</v>
      </c>
      <c r="L1292" s="245" t="s">
        <v>203</v>
      </c>
      <c r="M1292" s="245"/>
      <c r="N1292" s="245"/>
      <c r="O1292" s="248"/>
      <c r="P1292" s="270"/>
      <c r="Q1292" s="247"/>
      <c r="R1292" s="242"/>
      <c r="S1292" s="265"/>
    </row>
    <row r="1293" spans="1:20" ht="60" customHeight="1" x14ac:dyDescent="0.35">
      <c r="A1293" s="440"/>
      <c r="B1293" s="443"/>
      <c r="C1293" s="242"/>
      <c r="D1293" s="238"/>
      <c r="E1293" s="245"/>
      <c r="F1293" s="245"/>
      <c r="G1293" s="245"/>
      <c r="H1293" s="248"/>
      <c r="I1293" s="245"/>
      <c r="J1293" s="245" t="s">
        <v>41</v>
      </c>
      <c r="K1293" s="271" t="s">
        <v>209</v>
      </c>
      <c r="L1293" s="245" t="s">
        <v>203</v>
      </c>
      <c r="M1293" s="245"/>
      <c r="N1293" s="245"/>
      <c r="O1293" s="248"/>
      <c r="P1293" s="270"/>
      <c r="Q1293" s="247"/>
      <c r="R1293" s="242"/>
      <c r="S1293" s="265"/>
    </row>
    <row r="1294" spans="1:20" ht="54" customHeight="1" x14ac:dyDescent="0.35">
      <c r="A1294" s="440"/>
      <c r="B1294" s="443"/>
      <c r="C1294" s="237" t="s">
        <v>30</v>
      </c>
      <c r="D1294" s="240" t="s">
        <v>318</v>
      </c>
      <c r="E1294" s="245"/>
      <c r="F1294" s="245"/>
      <c r="G1294" s="245"/>
      <c r="H1294" s="243">
        <v>100</v>
      </c>
      <c r="I1294" s="243">
        <f>H1294</f>
        <v>100</v>
      </c>
      <c r="J1294" s="237" t="s">
        <v>30</v>
      </c>
      <c r="K1294" s="240" t="str">
        <f>D1294</f>
        <v>Организация и проведение культурно-массовых мероприятий</v>
      </c>
      <c r="L1294" s="245"/>
      <c r="M1294" s="245"/>
      <c r="N1294" s="245"/>
      <c r="O1294" s="243">
        <v>100</v>
      </c>
      <c r="P1294" s="243">
        <f>O1294</f>
        <v>100</v>
      </c>
      <c r="Q1294" s="247">
        <f>(I1294+P1294)/2</f>
        <v>100</v>
      </c>
      <c r="R1294" s="242"/>
      <c r="S1294" s="265"/>
    </row>
    <row r="1295" spans="1:20" ht="42" customHeight="1" x14ac:dyDescent="0.35">
      <c r="A1295" s="440"/>
      <c r="B1295" s="443"/>
      <c r="C1295" s="242" t="s">
        <v>31</v>
      </c>
      <c r="D1295" s="238" t="s">
        <v>207</v>
      </c>
      <c r="E1295" s="245"/>
      <c r="F1295" s="245"/>
      <c r="G1295" s="245"/>
      <c r="H1295" s="248">
        <v>100</v>
      </c>
      <c r="I1295" s="245"/>
      <c r="J1295" s="242" t="s">
        <v>31</v>
      </c>
      <c r="K1295" s="238" t="s">
        <v>208</v>
      </c>
      <c r="L1295" s="245"/>
      <c r="M1295" s="245"/>
      <c r="N1295" s="245"/>
      <c r="O1295" s="248">
        <v>100</v>
      </c>
      <c r="P1295" s="245"/>
      <c r="Q1295" s="247"/>
      <c r="R1295" s="242"/>
      <c r="S1295" s="265"/>
    </row>
    <row r="1296" spans="1:20" ht="42" customHeight="1" x14ac:dyDescent="0.35">
      <c r="A1296" s="440"/>
      <c r="B1296" s="443"/>
      <c r="C1296" s="242"/>
      <c r="D1296" s="238" t="s">
        <v>428</v>
      </c>
      <c r="E1296" s="245" t="s">
        <v>27</v>
      </c>
      <c r="F1296" s="245">
        <v>100</v>
      </c>
      <c r="G1296" s="245">
        <v>100</v>
      </c>
      <c r="H1296" s="248">
        <f t="shared" ref="H1296:H1299" si="161">G1296/F1296*100</f>
        <v>100</v>
      </c>
      <c r="I1296" s="245"/>
      <c r="J1296" s="242"/>
      <c r="K1296" s="238" t="str">
        <f>D1296</f>
        <v>творческие (фестивали, выставки, конкурсы, смотры)</v>
      </c>
      <c r="L1296" s="245" t="s">
        <v>43</v>
      </c>
      <c r="M1296" s="245">
        <v>11</v>
      </c>
      <c r="N1296" s="245">
        <v>11</v>
      </c>
      <c r="O1296" s="248">
        <f t="shared" ref="O1296:O1299" si="162">N1296/M1296*100</f>
        <v>100</v>
      </c>
      <c r="P1296" s="245"/>
      <c r="Q1296" s="247"/>
      <c r="R1296" s="242"/>
      <c r="S1296" s="265"/>
    </row>
    <row r="1297" spans="1:20" ht="42" customHeight="1" x14ac:dyDescent="0.35">
      <c r="A1297" s="440"/>
      <c r="B1297" s="443"/>
      <c r="C1297" s="242"/>
      <c r="D1297" s="238" t="s">
        <v>429</v>
      </c>
      <c r="E1297" s="245" t="s">
        <v>27</v>
      </c>
      <c r="F1297" s="245">
        <v>100</v>
      </c>
      <c r="G1297" s="245">
        <v>100</v>
      </c>
      <c r="H1297" s="248">
        <f t="shared" si="161"/>
        <v>100</v>
      </c>
      <c r="I1297" s="245"/>
      <c r="J1297" s="242"/>
      <c r="K1297" s="238" t="str">
        <f>D1297</f>
        <v>культурно-массовые (иные зрелищные мероприятия)</v>
      </c>
      <c r="L1297" s="245" t="s">
        <v>43</v>
      </c>
      <c r="M1297" s="245">
        <v>14</v>
      </c>
      <c r="N1297" s="245">
        <v>14</v>
      </c>
      <c r="O1297" s="248">
        <f t="shared" si="162"/>
        <v>100</v>
      </c>
      <c r="P1297" s="245"/>
      <c r="Q1297" s="247"/>
      <c r="R1297" s="242"/>
      <c r="S1297" s="265"/>
    </row>
    <row r="1298" spans="1:20" ht="42" customHeight="1" x14ac:dyDescent="0.35">
      <c r="A1298" s="440"/>
      <c r="B1298" s="443"/>
      <c r="C1298" s="242"/>
      <c r="D1298" s="238" t="s">
        <v>407</v>
      </c>
      <c r="E1298" s="245" t="s">
        <v>27</v>
      </c>
      <c r="F1298" s="245">
        <v>100</v>
      </c>
      <c r="G1298" s="245">
        <v>100</v>
      </c>
      <c r="H1298" s="248">
        <f t="shared" si="161"/>
        <v>100</v>
      </c>
      <c r="I1298" s="245"/>
      <c r="J1298" s="242"/>
      <c r="K1298" s="238" t="str">
        <f>D1298</f>
        <v>мастер-классы</v>
      </c>
      <c r="L1298" s="245" t="s">
        <v>43</v>
      </c>
      <c r="M1298" s="245">
        <v>1</v>
      </c>
      <c r="N1298" s="245">
        <v>1</v>
      </c>
      <c r="O1298" s="248">
        <f t="shared" si="162"/>
        <v>100</v>
      </c>
      <c r="P1298" s="245"/>
      <c r="Q1298" s="247"/>
      <c r="R1298" s="242"/>
      <c r="S1298" s="265"/>
    </row>
    <row r="1299" spans="1:20" ht="42" customHeight="1" x14ac:dyDescent="0.35">
      <c r="A1299" s="440"/>
      <c r="B1299" s="443"/>
      <c r="C1299" s="242"/>
      <c r="D1299" s="238" t="s">
        <v>430</v>
      </c>
      <c r="E1299" s="245" t="s">
        <v>27</v>
      </c>
      <c r="F1299" s="245">
        <v>100</v>
      </c>
      <c r="G1299" s="245">
        <v>100</v>
      </c>
      <c r="H1299" s="248">
        <f t="shared" si="161"/>
        <v>100</v>
      </c>
      <c r="I1299" s="245"/>
      <c r="J1299" s="242"/>
      <c r="K1299" s="238" t="str">
        <f>D1299</f>
        <v>методические (семинар, конференция)</v>
      </c>
      <c r="L1299" s="245" t="s">
        <v>43</v>
      </c>
      <c r="M1299" s="245">
        <v>4</v>
      </c>
      <c r="N1299" s="245">
        <v>4</v>
      </c>
      <c r="O1299" s="248">
        <f t="shared" si="162"/>
        <v>100</v>
      </c>
      <c r="P1299" s="245"/>
      <c r="Q1299" s="247"/>
      <c r="R1299" s="242"/>
      <c r="S1299" s="265"/>
    </row>
    <row r="1300" spans="1:20" s="264" customFormat="1" ht="37.5" customHeight="1" x14ac:dyDescent="0.35">
      <c r="A1300" s="441"/>
      <c r="B1300" s="444"/>
      <c r="C1300" s="257"/>
      <c r="D1300" s="258" t="s">
        <v>6</v>
      </c>
      <c r="E1300" s="257"/>
      <c r="F1300" s="259"/>
      <c r="G1300" s="259"/>
      <c r="H1300" s="260">
        <f>(H1294+H1290+H1284)/3</f>
        <v>100</v>
      </c>
      <c r="I1300" s="260">
        <f>H1300</f>
        <v>100</v>
      </c>
      <c r="J1300" s="261"/>
      <c r="K1300" s="258" t="s">
        <v>6</v>
      </c>
      <c r="L1300" s="259"/>
      <c r="M1300" s="262"/>
      <c r="N1300" s="262"/>
      <c r="O1300" s="260">
        <f>(O1294+O1290+O1284)/3</f>
        <v>96.531474234990739</v>
      </c>
      <c r="P1300" s="260">
        <f>O1300</f>
        <v>96.531474234990739</v>
      </c>
      <c r="Q1300" s="260">
        <f>(I1300+P1300)/2</f>
        <v>98.265737117495377</v>
      </c>
      <c r="R1300" s="257" t="s">
        <v>490</v>
      </c>
      <c r="S1300" s="265"/>
      <c r="T1300" s="263"/>
    </row>
    <row r="1301" spans="1:20" ht="82.5" customHeight="1" x14ac:dyDescent="0.35">
      <c r="A1301" s="439">
        <v>78</v>
      </c>
      <c r="B1301" s="442" t="s">
        <v>212</v>
      </c>
      <c r="C1301" s="237" t="s">
        <v>12</v>
      </c>
      <c r="D1301" s="240" t="s">
        <v>233</v>
      </c>
      <c r="E1301" s="244"/>
      <c r="F1301" s="244"/>
      <c r="G1301" s="244"/>
      <c r="H1301" s="243">
        <v>100</v>
      </c>
      <c r="I1301" s="243">
        <f>100</f>
        <v>100</v>
      </c>
      <c r="J1301" s="244" t="s">
        <v>12</v>
      </c>
      <c r="K1301" s="240" t="s">
        <v>233</v>
      </c>
      <c r="L1301" s="245"/>
      <c r="M1301" s="245"/>
      <c r="N1301" s="245"/>
      <c r="O1301" s="243">
        <f>O1302</f>
        <v>96.026692814501843</v>
      </c>
      <c r="P1301" s="243">
        <f>O1301</f>
        <v>96.026692814501843</v>
      </c>
      <c r="Q1301" s="247">
        <f>(I1301+P1301)/2</f>
        <v>98.013346407250921</v>
      </c>
      <c r="R1301" s="242"/>
      <c r="S1301" s="265"/>
    </row>
    <row r="1302" spans="1:20" ht="73.5" customHeight="1" x14ac:dyDescent="0.35">
      <c r="A1302" s="440"/>
      <c r="B1302" s="443"/>
      <c r="C1302" s="242" t="s">
        <v>7</v>
      </c>
      <c r="D1302" s="238" t="s">
        <v>200</v>
      </c>
      <c r="E1302" s="245" t="s">
        <v>27</v>
      </c>
      <c r="F1302" s="245">
        <v>90</v>
      </c>
      <c r="G1302" s="245">
        <v>100</v>
      </c>
      <c r="H1302" s="248">
        <v>100</v>
      </c>
      <c r="I1302" s="245"/>
      <c r="J1302" s="245" t="s">
        <v>7</v>
      </c>
      <c r="K1302" s="271" t="s">
        <v>202</v>
      </c>
      <c r="L1302" s="245" t="s">
        <v>203</v>
      </c>
      <c r="M1302" s="245"/>
      <c r="N1302" s="245"/>
      <c r="O1302" s="248">
        <f>(O1303+O1304+O1305+O1306)/4</f>
        <v>96.026692814501843</v>
      </c>
      <c r="P1302" s="270"/>
      <c r="Q1302" s="247"/>
      <c r="R1302" s="250"/>
      <c r="S1302" s="265"/>
    </row>
    <row r="1303" spans="1:20" ht="93" customHeight="1" x14ac:dyDescent="0.35">
      <c r="A1303" s="440"/>
      <c r="B1303" s="443"/>
      <c r="C1303" s="242" t="s">
        <v>8</v>
      </c>
      <c r="D1303" s="238" t="s">
        <v>201</v>
      </c>
      <c r="E1303" s="245" t="s">
        <v>27</v>
      </c>
      <c r="F1303" s="245">
        <v>5</v>
      </c>
      <c r="G1303" s="245">
        <v>10</v>
      </c>
      <c r="H1303" s="248">
        <v>100</v>
      </c>
      <c r="I1303" s="245"/>
      <c r="J1303" s="245" t="s">
        <v>48</v>
      </c>
      <c r="K1303" s="271" t="s">
        <v>204</v>
      </c>
      <c r="L1303" s="245" t="s">
        <v>203</v>
      </c>
      <c r="M1303" s="245">
        <v>73224</v>
      </c>
      <c r="N1303" s="245">
        <v>68785</v>
      </c>
      <c r="O1303" s="248">
        <f t="shared" ref="O1303:O1306" si="163">N1303/M1303*100</f>
        <v>93.93777996285371</v>
      </c>
      <c r="P1303" s="270"/>
      <c r="Q1303" s="247"/>
      <c r="R1303" s="242"/>
      <c r="S1303" s="265"/>
    </row>
    <row r="1304" spans="1:20" ht="112.5" customHeight="1" x14ac:dyDescent="0.35">
      <c r="A1304" s="440"/>
      <c r="B1304" s="443"/>
      <c r="C1304" s="242"/>
      <c r="D1304" s="238"/>
      <c r="E1304" s="245"/>
      <c r="F1304" s="245"/>
      <c r="G1304" s="245"/>
      <c r="H1304" s="248"/>
      <c r="I1304" s="245"/>
      <c r="J1304" s="245" t="s">
        <v>49</v>
      </c>
      <c r="K1304" s="271" t="s">
        <v>205</v>
      </c>
      <c r="L1304" s="245" t="s">
        <v>203</v>
      </c>
      <c r="M1304" s="245">
        <v>299916</v>
      </c>
      <c r="N1304" s="245">
        <v>274053</v>
      </c>
      <c r="O1304" s="248">
        <f t="shared" si="163"/>
        <v>91.376585443924299</v>
      </c>
      <c r="P1304" s="270"/>
      <c r="Q1304" s="247"/>
      <c r="R1304" s="242"/>
      <c r="S1304" s="265"/>
    </row>
    <row r="1305" spans="1:20" ht="63" customHeight="1" x14ac:dyDescent="0.35">
      <c r="A1305" s="440"/>
      <c r="B1305" s="443"/>
      <c r="C1305" s="242"/>
      <c r="D1305" s="238"/>
      <c r="E1305" s="245"/>
      <c r="F1305" s="245"/>
      <c r="G1305" s="245"/>
      <c r="H1305" s="248"/>
      <c r="I1305" s="245"/>
      <c r="J1305" s="245" t="s">
        <v>50</v>
      </c>
      <c r="K1305" s="271" t="s">
        <v>209</v>
      </c>
      <c r="L1305" s="245" t="s">
        <v>203</v>
      </c>
      <c r="M1305" s="245">
        <v>25704</v>
      </c>
      <c r="N1305" s="245">
        <v>24870</v>
      </c>
      <c r="O1305" s="248">
        <f t="shared" si="163"/>
        <v>96.755368814192337</v>
      </c>
      <c r="P1305" s="270"/>
      <c r="Q1305" s="247"/>
      <c r="R1305" s="242"/>
      <c r="S1305" s="265"/>
    </row>
    <row r="1306" spans="1:20" ht="73.5" customHeight="1" x14ac:dyDescent="0.35">
      <c r="A1306" s="440"/>
      <c r="B1306" s="443"/>
      <c r="C1306" s="242"/>
      <c r="D1306" s="238"/>
      <c r="E1306" s="245"/>
      <c r="F1306" s="245"/>
      <c r="G1306" s="245"/>
      <c r="H1306" s="248"/>
      <c r="I1306" s="245"/>
      <c r="J1306" s="245" t="s">
        <v>51</v>
      </c>
      <c r="K1306" s="271" t="s">
        <v>206</v>
      </c>
      <c r="L1306" s="245" t="s">
        <v>203</v>
      </c>
      <c r="M1306" s="245">
        <v>12960</v>
      </c>
      <c r="N1306" s="245">
        <v>13224</v>
      </c>
      <c r="O1306" s="248">
        <f t="shared" si="163"/>
        <v>102.03703703703704</v>
      </c>
      <c r="P1306" s="270"/>
      <c r="Q1306" s="247"/>
      <c r="R1306" s="242"/>
      <c r="S1306" s="265"/>
    </row>
    <row r="1307" spans="1:20" ht="51" customHeight="1" x14ac:dyDescent="0.35">
      <c r="A1307" s="440"/>
      <c r="B1307" s="443"/>
      <c r="C1307" s="237" t="s">
        <v>13</v>
      </c>
      <c r="D1307" s="240" t="s">
        <v>318</v>
      </c>
      <c r="E1307" s="245"/>
      <c r="F1307" s="245"/>
      <c r="G1307" s="245"/>
      <c r="H1307" s="243">
        <v>100</v>
      </c>
      <c r="I1307" s="243">
        <f>H1307</f>
        <v>100</v>
      </c>
      <c r="J1307" s="237" t="s">
        <v>13</v>
      </c>
      <c r="K1307" s="240" t="s">
        <v>318</v>
      </c>
      <c r="L1307" s="245"/>
      <c r="M1307" s="245"/>
      <c r="N1307" s="245"/>
      <c r="O1307" s="243">
        <f>O1308</f>
        <v>100</v>
      </c>
      <c r="P1307" s="243">
        <f>O1307</f>
        <v>100</v>
      </c>
      <c r="Q1307" s="247">
        <f>(I1307+P1307)/2</f>
        <v>100</v>
      </c>
      <c r="R1307" s="242"/>
      <c r="S1307" s="265"/>
    </row>
    <row r="1308" spans="1:20" ht="51" customHeight="1" x14ac:dyDescent="0.35">
      <c r="A1308" s="440"/>
      <c r="B1308" s="443"/>
      <c r="C1308" s="242" t="s">
        <v>14</v>
      </c>
      <c r="D1308" s="238" t="s">
        <v>207</v>
      </c>
      <c r="E1308" s="245"/>
      <c r="F1308" s="245"/>
      <c r="G1308" s="245"/>
      <c r="H1308" s="248">
        <v>100</v>
      </c>
      <c r="I1308" s="245"/>
      <c r="J1308" s="242" t="s">
        <v>14</v>
      </c>
      <c r="K1308" s="238" t="s">
        <v>208</v>
      </c>
      <c r="L1308" s="245"/>
      <c r="M1308" s="245"/>
      <c r="N1308" s="245"/>
      <c r="O1308" s="248">
        <v>100</v>
      </c>
      <c r="P1308" s="245"/>
      <c r="Q1308" s="247"/>
      <c r="R1308" s="242"/>
      <c r="S1308" s="265"/>
    </row>
    <row r="1309" spans="1:20" ht="51" customHeight="1" x14ac:dyDescent="0.35">
      <c r="A1309" s="440"/>
      <c r="B1309" s="443"/>
      <c r="C1309" s="242"/>
      <c r="D1309" s="238" t="s">
        <v>428</v>
      </c>
      <c r="E1309" s="245" t="s">
        <v>27</v>
      </c>
      <c r="F1309" s="245">
        <v>100</v>
      </c>
      <c r="G1309" s="245">
        <v>100</v>
      </c>
      <c r="H1309" s="248">
        <f t="shared" ref="H1309:H1312" si="164">G1309/F1309*100</f>
        <v>100</v>
      </c>
      <c r="I1309" s="245"/>
      <c r="J1309" s="242"/>
      <c r="K1309" s="238" t="str">
        <f>D1309</f>
        <v>творческие (фестивали, выставки, конкурсы, смотры)</v>
      </c>
      <c r="L1309" s="245" t="s">
        <v>43</v>
      </c>
      <c r="M1309" s="245">
        <v>22</v>
      </c>
      <c r="N1309" s="245">
        <v>22</v>
      </c>
      <c r="O1309" s="248">
        <f t="shared" ref="O1309:O1315" si="165">N1309/M1309*100</f>
        <v>100</v>
      </c>
      <c r="P1309" s="245"/>
      <c r="Q1309" s="247"/>
      <c r="R1309" s="242"/>
      <c r="S1309" s="265"/>
    </row>
    <row r="1310" spans="1:20" ht="51" customHeight="1" x14ac:dyDescent="0.35">
      <c r="A1310" s="440"/>
      <c r="B1310" s="443"/>
      <c r="C1310" s="242"/>
      <c r="D1310" s="238" t="s">
        <v>429</v>
      </c>
      <c r="E1310" s="245" t="s">
        <v>27</v>
      </c>
      <c r="F1310" s="245">
        <v>100</v>
      </c>
      <c r="G1310" s="245">
        <v>100</v>
      </c>
      <c r="H1310" s="248">
        <f t="shared" si="164"/>
        <v>100</v>
      </c>
      <c r="I1310" s="245"/>
      <c r="J1310" s="242"/>
      <c r="K1310" s="238" t="str">
        <f>D1310</f>
        <v>культурно-массовые (иные зрелищные мероприятия)</v>
      </c>
      <c r="L1310" s="245" t="s">
        <v>43</v>
      </c>
      <c r="M1310" s="245">
        <v>45</v>
      </c>
      <c r="N1310" s="245">
        <v>45</v>
      </c>
      <c r="O1310" s="248">
        <f t="shared" si="165"/>
        <v>100</v>
      </c>
      <c r="P1310" s="245"/>
      <c r="Q1310" s="247"/>
      <c r="R1310" s="242"/>
      <c r="S1310" s="265"/>
    </row>
    <row r="1311" spans="1:20" ht="51" customHeight="1" x14ac:dyDescent="0.35">
      <c r="A1311" s="440"/>
      <c r="B1311" s="443"/>
      <c r="C1311" s="242"/>
      <c r="D1311" s="238" t="s">
        <v>407</v>
      </c>
      <c r="E1311" s="245" t="s">
        <v>27</v>
      </c>
      <c r="F1311" s="245">
        <v>100</v>
      </c>
      <c r="G1311" s="245">
        <v>100</v>
      </c>
      <c r="H1311" s="248">
        <f t="shared" si="164"/>
        <v>100</v>
      </c>
      <c r="I1311" s="245"/>
      <c r="J1311" s="242"/>
      <c r="K1311" s="238" t="str">
        <f>D1311</f>
        <v>мастер-классы</v>
      </c>
      <c r="L1311" s="245" t="s">
        <v>43</v>
      </c>
      <c r="M1311" s="245">
        <v>1</v>
      </c>
      <c r="N1311" s="245">
        <v>1</v>
      </c>
      <c r="O1311" s="248">
        <f t="shared" si="165"/>
        <v>100</v>
      </c>
      <c r="P1311" s="245"/>
      <c r="Q1311" s="247"/>
      <c r="R1311" s="242"/>
      <c r="S1311" s="265"/>
    </row>
    <row r="1312" spans="1:20" ht="51" customHeight="1" x14ac:dyDescent="0.35">
      <c r="A1312" s="440"/>
      <c r="B1312" s="443"/>
      <c r="C1312" s="242"/>
      <c r="D1312" s="238" t="s">
        <v>430</v>
      </c>
      <c r="E1312" s="245" t="s">
        <v>27</v>
      </c>
      <c r="F1312" s="245">
        <v>100</v>
      </c>
      <c r="G1312" s="245">
        <v>100</v>
      </c>
      <c r="H1312" s="248">
        <f t="shared" si="164"/>
        <v>100</v>
      </c>
      <c r="I1312" s="245"/>
      <c r="J1312" s="242"/>
      <c r="K1312" s="238" t="str">
        <f>D1312</f>
        <v>методические (семинар, конференция)</v>
      </c>
      <c r="L1312" s="245" t="s">
        <v>43</v>
      </c>
      <c r="M1312" s="245">
        <v>3</v>
      </c>
      <c r="N1312" s="245">
        <v>3</v>
      </c>
      <c r="O1312" s="248">
        <f t="shared" si="165"/>
        <v>100</v>
      </c>
      <c r="P1312" s="245"/>
      <c r="Q1312" s="247"/>
      <c r="R1312" s="242"/>
      <c r="S1312" s="265"/>
    </row>
    <row r="1313" spans="1:20" ht="67.5" x14ac:dyDescent="0.35">
      <c r="A1313" s="440"/>
      <c r="B1313" s="443"/>
      <c r="C1313" s="240" t="s">
        <v>30</v>
      </c>
      <c r="D1313" s="240" t="s">
        <v>517</v>
      </c>
      <c r="E1313" s="245"/>
      <c r="F1313" s="245"/>
      <c r="G1313" s="245"/>
      <c r="H1313" s="243">
        <f>H1314</f>
        <v>100</v>
      </c>
      <c r="I1313" s="243">
        <f>H1313</f>
        <v>100</v>
      </c>
      <c r="J1313" s="237" t="str">
        <f>C1313</f>
        <v>III</v>
      </c>
      <c r="K1313" s="240" t="str">
        <f>D1313</f>
        <v>Реализация адаптированных дополнительных образовательных программ</v>
      </c>
      <c r="L1313" s="245"/>
      <c r="M1313" s="245"/>
      <c r="N1313" s="245"/>
      <c r="O1313" s="243">
        <f>(O1314+O1315)/2</f>
        <v>98.094512195121951</v>
      </c>
      <c r="P1313" s="243">
        <f>O1313</f>
        <v>98.094512195121951</v>
      </c>
      <c r="Q1313" s="247">
        <f>(I1313+P1313)/2</f>
        <v>99.047256097560975</v>
      </c>
      <c r="R1313" s="242"/>
      <c r="S1313" s="265"/>
    </row>
    <row r="1314" spans="1:20" ht="51" customHeight="1" x14ac:dyDescent="0.35">
      <c r="A1314" s="440"/>
      <c r="B1314" s="443"/>
      <c r="C1314" s="298" t="s">
        <v>31</v>
      </c>
      <c r="D1314" s="238" t="s">
        <v>516</v>
      </c>
      <c r="E1314" s="245" t="s">
        <v>27</v>
      </c>
      <c r="F1314" s="245">
        <v>90</v>
      </c>
      <c r="G1314" s="245">
        <v>90</v>
      </c>
      <c r="H1314" s="248">
        <v>100</v>
      </c>
      <c r="I1314" s="245"/>
      <c r="J1314" s="242" t="s">
        <v>31</v>
      </c>
      <c r="K1314" s="238" t="s">
        <v>204</v>
      </c>
      <c r="L1314" s="245" t="s">
        <v>203</v>
      </c>
      <c r="M1314" s="245">
        <v>296</v>
      </c>
      <c r="N1314" s="245">
        <v>296</v>
      </c>
      <c r="O1314" s="248">
        <f t="shared" si="165"/>
        <v>100</v>
      </c>
      <c r="P1314" s="245"/>
      <c r="Q1314" s="247"/>
      <c r="R1314" s="242"/>
      <c r="S1314" s="265"/>
    </row>
    <row r="1315" spans="1:20" ht="51" customHeight="1" x14ac:dyDescent="0.35">
      <c r="A1315" s="440"/>
      <c r="B1315" s="443"/>
      <c r="C1315" s="242"/>
      <c r="D1315" s="227"/>
      <c r="E1315" s="245"/>
      <c r="F1315" s="245"/>
      <c r="G1315" s="245"/>
      <c r="H1315" s="248"/>
      <c r="I1315" s="245"/>
      <c r="J1315" s="242" t="s">
        <v>32</v>
      </c>
      <c r="K1315" s="238" t="s">
        <v>209</v>
      </c>
      <c r="L1315" s="245" t="s">
        <v>203</v>
      </c>
      <c r="M1315" s="245">
        <v>1312</v>
      </c>
      <c r="N1315" s="245">
        <v>1262</v>
      </c>
      <c r="O1315" s="248">
        <f t="shared" si="165"/>
        <v>96.189024390243901</v>
      </c>
      <c r="P1315" s="245"/>
      <c r="Q1315" s="247"/>
      <c r="R1315" s="242"/>
      <c r="S1315" s="265"/>
    </row>
    <row r="1316" spans="1:20" ht="51" customHeight="1" x14ac:dyDescent="0.35">
      <c r="A1316" s="440"/>
      <c r="B1316" s="443"/>
      <c r="C1316" s="242"/>
      <c r="D1316" s="238"/>
      <c r="E1316" s="245"/>
      <c r="F1316" s="245"/>
      <c r="G1316" s="245"/>
      <c r="H1316" s="248"/>
      <c r="I1316" s="245"/>
      <c r="J1316" s="242"/>
      <c r="K1316" s="238"/>
      <c r="L1316" s="245"/>
      <c r="M1316" s="245"/>
      <c r="N1316" s="245"/>
      <c r="O1316" s="248"/>
      <c r="P1316" s="245"/>
      <c r="Q1316" s="247"/>
      <c r="R1316" s="242"/>
      <c r="S1316" s="265"/>
    </row>
    <row r="1317" spans="1:20" s="264" customFormat="1" ht="41.25" customHeight="1" x14ac:dyDescent="0.35">
      <c r="A1317" s="441"/>
      <c r="B1317" s="444"/>
      <c r="C1317" s="257"/>
      <c r="D1317" s="258" t="s">
        <v>6</v>
      </c>
      <c r="E1317" s="257"/>
      <c r="F1317" s="259"/>
      <c r="G1317" s="259"/>
      <c r="H1317" s="260">
        <f>(H1313+H1307+H1301)/3</f>
        <v>100</v>
      </c>
      <c r="I1317" s="260">
        <f>H1317</f>
        <v>100</v>
      </c>
      <c r="J1317" s="261"/>
      <c r="K1317" s="258" t="s">
        <v>6</v>
      </c>
      <c r="L1317" s="259"/>
      <c r="M1317" s="262"/>
      <c r="N1317" s="262"/>
      <c r="O1317" s="260">
        <f>(O1313+O1307+O1301)/3</f>
        <v>98.040401669874598</v>
      </c>
      <c r="P1317" s="260">
        <f>O1317</f>
        <v>98.040401669874598</v>
      </c>
      <c r="Q1317" s="260">
        <f>(I1317+P1317)/2</f>
        <v>99.020200834937299</v>
      </c>
      <c r="R1317" s="257" t="s">
        <v>490</v>
      </c>
      <c r="S1317" s="265"/>
      <c r="T1317" s="263"/>
    </row>
    <row r="1318" spans="1:20" ht="97.5" customHeight="1" x14ac:dyDescent="0.35">
      <c r="A1318" s="439">
        <v>79</v>
      </c>
      <c r="B1318" s="442" t="s">
        <v>213</v>
      </c>
      <c r="C1318" s="237" t="s">
        <v>12</v>
      </c>
      <c r="D1318" s="240" t="s">
        <v>233</v>
      </c>
      <c r="E1318" s="244"/>
      <c r="F1318" s="244"/>
      <c r="G1318" s="244"/>
      <c r="H1318" s="243">
        <v>100</v>
      </c>
      <c r="I1318" s="243">
        <f>H1318</f>
        <v>100</v>
      </c>
      <c r="J1318" s="244" t="s">
        <v>12</v>
      </c>
      <c r="K1318" s="240" t="s">
        <v>233</v>
      </c>
      <c r="L1318" s="245"/>
      <c r="M1318" s="245"/>
      <c r="N1318" s="245"/>
      <c r="O1318" s="243">
        <f>O1319</f>
        <v>98.157882863713183</v>
      </c>
      <c r="P1318" s="243">
        <f>O1318</f>
        <v>98.157882863713183</v>
      </c>
      <c r="Q1318" s="247">
        <f>(I1318+P1318)/2</f>
        <v>99.078941431856592</v>
      </c>
      <c r="R1318" s="242"/>
      <c r="S1318" s="265"/>
    </row>
    <row r="1319" spans="1:20" ht="72" customHeight="1" x14ac:dyDescent="0.35">
      <c r="A1319" s="440"/>
      <c r="B1319" s="443"/>
      <c r="C1319" s="242" t="s">
        <v>7</v>
      </c>
      <c r="D1319" s="238" t="s">
        <v>200</v>
      </c>
      <c r="E1319" s="245" t="s">
        <v>27</v>
      </c>
      <c r="F1319" s="245">
        <v>90</v>
      </c>
      <c r="G1319" s="245">
        <v>100</v>
      </c>
      <c r="H1319" s="248">
        <v>100</v>
      </c>
      <c r="I1319" s="245"/>
      <c r="J1319" s="245" t="s">
        <v>7</v>
      </c>
      <c r="K1319" s="271" t="s">
        <v>202</v>
      </c>
      <c r="L1319" s="245" t="s">
        <v>203</v>
      </c>
      <c r="M1319" s="245"/>
      <c r="N1319" s="245"/>
      <c r="O1319" s="248">
        <f>(O1320+O1321+O1322+O1323+O1324)/5</f>
        <v>98.157882863713183</v>
      </c>
      <c r="P1319" s="270"/>
      <c r="Q1319" s="247"/>
      <c r="R1319" s="250"/>
      <c r="S1319" s="265"/>
    </row>
    <row r="1320" spans="1:20" ht="135" customHeight="1" x14ac:dyDescent="0.35">
      <c r="A1320" s="440"/>
      <c r="B1320" s="443"/>
      <c r="C1320" s="242" t="s">
        <v>8</v>
      </c>
      <c r="D1320" s="238" t="s">
        <v>201</v>
      </c>
      <c r="E1320" s="245" t="s">
        <v>27</v>
      </c>
      <c r="F1320" s="245">
        <v>5</v>
      </c>
      <c r="G1320" s="245">
        <v>5</v>
      </c>
      <c r="H1320" s="248">
        <f t="shared" ref="H1320" si="166">G1320/F1320*100</f>
        <v>100</v>
      </c>
      <c r="I1320" s="245"/>
      <c r="J1320" s="245" t="s">
        <v>48</v>
      </c>
      <c r="K1320" s="271" t="s">
        <v>214</v>
      </c>
      <c r="L1320" s="245" t="s">
        <v>203</v>
      </c>
      <c r="M1320" s="245">
        <v>3240</v>
      </c>
      <c r="N1320" s="245">
        <v>2926</v>
      </c>
      <c r="O1320" s="248">
        <f t="shared" ref="O1320:O1324" si="167">N1320/M1320*100</f>
        <v>90.308641975308646</v>
      </c>
      <c r="P1320" s="270"/>
      <c r="Q1320" s="247"/>
      <c r="R1320" s="250"/>
      <c r="S1320" s="265"/>
    </row>
    <row r="1321" spans="1:20" ht="72" customHeight="1" x14ac:dyDescent="0.35">
      <c r="A1321" s="440"/>
      <c r="B1321" s="443"/>
      <c r="C1321" s="242"/>
      <c r="D1321" s="273"/>
      <c r="E1321" s="245"/>
      <c r="F1321" s="245"/>
      <c r="G1321" s="245"/>
      <c r="H1321" s="248"/>
      <c r="I1321" s="274"/>
      <c r="J1321" s="245" t="s">
        <v>49</v>
      </c>
      <c r="K1321" s="271" t="s">
        <v>204</v>
      </c>
      <c r="L1321" s="245" t="s">
        <v>203</v>
      </c>
      <c r="M1321" s="245">
        <v>69855</v>
      </c>
      <c r="N1321" s="245">
        <v>70093</v>
      </c>
      <c r="O1321" s="248">
        <f t="shared" si="167"/>
        <v>100.34070574762006</v>
      </c>
      <c r="P1321" s="270"/>
      <c r="Q1321" s="247"/>
      <c r="R1321" s="242"/>
      <c r="S1321" s="265"/>
    </row>
    <row r="1322" spans="1:20" ht="120" customHeight="1" x14ac:dyDescent="0.35">
      <c r="A1322" s="440"/>
      <c r="B1322" s="443"/>
      <c r="C1322" s="242"/>
      <c r="D1322" s="238"/>
      <c r="E1322" s="245"/>
      <c r="F1322" s="245"/>
      <c r="G1322" s="245"/>
      <c r="H1322" s="248"/>
      <c r="I1322" s="245"/>
      <c r="J1322" s="245" t="s">
        <v>50</v>
      </c>
      <c r="K1322" s="271" t="s">
        <v>205</v>
      </c>
      <c r="L1322" s="245" t="s">
        <v>203</v>
      </c>
      <c r="M1322" s="245">
        <v>235380</v>
      </c>
      <c r="N1322" s="245">
        <v>233567</v>
      </c>
      <c r="O1322" s="248">
        <f t="shared" si="167"/>
        <v>99.229756139009268</v>
      </c>
      <c r="P1322" s="270"/>
      <c r="Q1322" s="247"/>
      <c r="R1322" s="242"/>
      <c r="S1322" s="265"/>
    </row>
    <row r="1323" spans="1:20" ht="57" customHeight="1" x14ac:dyDescent="0.35">
      <c r="A1323" s="440"/>
      <c r="B1323" s="443"/>
      <c r="C1323" s="242"/>
      <c r="D1323" s="238"/>
      <c r="E1323" s="245"/>
      <c r="F1323" s="245"/>
      <c r="G1323" s="245"/>
      <c r="H1323" s="248"/>
      <c r="I1323" s="245"/>
      <c r="J1323" s="245" t="s">
        <v>51</v>
      </c>
      <c r="K1323" s="271" t="s">
        <v>209</v>
      </c>
      <c r="L1323" s="245" t="s">
        <v>203</v>
      </c>
      <c r="M1323" s="245">
        <v>20820</v>
      </c>
      <c r="N1323" s="245">
        <v>22898</v>
      </c>
      <c r="O1323" s="248">
        <f t="shared" si="167"/>
        <v>109.98078770413065</v>
      </c>
      <c r="P1323" s="270"/>
      <c r="Q1323" s="247"/>
      <c r="R1323" s="242"/>
      <c r="S1323" s="265"/>
    </row>
    <row r="1324" spans="1:20" ht="79.5" customHeight="1" x14ac:dyDescent="0.35">
      <c r="A1324" s="440"/>
      <c r="B1324" s="443"/>
      <c r="C1324" s="242"/>
      <c r="D1324" s="238"/>
      <c r="E1324" s="245"/>
      <c r="F1324" s="245"/>
      <c r="G1324" s="245"/>
      <c r="H1324" s="248"/>
      <c r="I1324" s="245"/>
      <c r="J1324" s="245" t="s">
        <v>52</v>
      </c>
      <c r="K1324" s="271" t="s">
        <v>206</v>
      </c>
      <c r="L1324" s="245" t="s">
        <v>203</v>
      </c>
      <c r="M1324" s="245">
        <v>36040</v>
      </c>
      <c r="N1324" s="245">
        <v>32771</v>
      </c>
      <c r="O1324" s="248">
        <f t="shared" si="167"/>
        <v>90.92952275249722</v>
      </c>
      <c r="P1324" s="270"/>
      <c r="Q1324" s="247"/>
      <c r="R1324" s="242"/>
      <c r="S1324" s="265"/>
    </row>
    <row r="1325" spans="1:20" ht="63.75" customHeight="1" x14ac:dyDescent="0.35">
      <c r="A1325" s="440"/>
      <c r="B1325" s="443"/>
      <c r="C1325" s="237" t="s">
        <v>13</v>
      </c>
      <c r="D1325" s="240" t="s">
        <v>431</v>
      </c>
      <c r="E1325" s="245"/>
      <c r="F1325" s="245"/>
      <c r="G1325" s="245"/>
      <c r="H1325" s="243">
        <f>(H1326+H1328+H1330+H1332)/4</f>
        <v>98.5</v>
      </c>
      <c r="I1325" s="243">
        <f>H1325</f>
        <v>98.5</v>
      </c>
      <c r="J1325" s="237" t="s">
        <v>13</v>
      </c>
      <c r="K1325" s="240" t="str">
        <f>D1325</f>
        <v>Организация и проведение культурно-массовых мероприятий (творческих)</v>
      </c>
      <c r="L1325" s="245"/>
      <c r="M1325" s="245"/>
      <c r="N1325" s="245"/>
      <c r="O1325" s="243">
        <f>O1326</f>
        <v>98.611111111111114</v>
      </c>
      <c r="P1325" s="243">
        <f>O1325</f>
        <v>98.611111111111114</v>
      </c>
      <c r="Q1325" s="247">
        <f>(I1325+P1325)/2</f>
        <v>98.555555555555557</v>
      </c>
      <c r="R1325" s="242"/>
      <c r="S1325" s="265"/>
    </row>
    <row r="1326" spans="1:20" ht="40.5" customHeight="1" x14ac:dyDescent="0.35">
      <c r="A1326" s="440"/>
      <c r="B1326" s="443"/>
      <c r="C1326" s="242" t="s">
        <v>14</v>
      </c>
      <c r="D1326" s="238" t="s">
        <v>207</v>
      </c>
      <c r="E1326" s="245"/>
      <c r="F1326" s="245"/>
      <c r="G1326" s="245"/>
      <c r="H1326" s="248">
        <v>100</v>
      </c>
      <c r="I1326" s="245"/>
      <c r="J1326" s="242" t="s">
        <v>31</v>
      </c>
      <c r="K1326" s="238" t="s">
        <v>208</v>
      </c>
      <c r="L1326" s="245"/>
      <c r="M1326" s="245"/>
      <c r="N1326" s="245"/>
      <c r="O1326" s="248">
        <f>(O1327+O1328+O1329+O1330)/4</f>
        <v>98.611111111111114</v>
      </c>
      <c r="P1326" s="245"/>
      <c r="Q1326" s="247"/>
      <c r="R1326" s="242"/>
      <c r="S1326" s="265"/>
    </row>
    <row r="1327" spans="1:20" ht="54" customHeight="1" x14ac:dyDescent="0.35">
      <c r="A1327" s="440"/>
      <c r="B1327" s="443"/>
      <c r="C1327" s="242"/>
      <c r="D1327" s="238" t="s">
        <v>428</v>
      </c>
      <c r="E1327" s="245" t="s">
        <v>27</v>
      </c>
      <c r="F1327" s="245">
        <v>100</v>
      </c>
      <c r="G1327" s="245">
        <v>100</v>
      </c>
      <c r="H1327" s="248">
        <f t="shared" ref="H1327:H1331" si="168">G1327/F1327*100</f>
        <v>100</v>
      </c>
      <c r="I1327" s="245"/>
      <c r="J1327" s="242"/>
      <c r="K1327" s="238" t="s">
        <v>519</v>
      </c>
      <c r="L1327" s="245" t="s">
        <v>43</v>
      </c>
      <c r="M1327" s="245">
        <v>10</v>
      </c>
      <c r="N1327" s="245">
        <v>10</v>
      </c>
      <c r="O1327" s="248">
        <f t="shared" ref="O1327:O1330" si="169">N1327/M1327*100</f>
        <v>100</v>
      </c>
      <c r="P1327" s="245"/>
      <c r="Q1327" s="247"/>
      <c r="R1327" s="242"/>
      <c r="S1327" s="265"/>
    </row>
    <row r="1328" spans="1:20" ht="84.75" customHeight="1" x14ac:dyDescent="0.35">
      <c r="A1328" s="440"/>
      <c r="B1328" s="443"/>
      <c r="C1328" s="242" t="s">
        <v>15</v>
      </c>
      <c r="D1328" s="238" t="s">
        <v>207</v>
      </c>
      <c r="E1328" s="274"/>
      <c r="F1328" s="274"/>
      <c r="G1328" s="274"/>
      <c r="H1328" s="248">
        <f>H1329</f>
        <v>94</v>
      </c>
      <c r="I1328" s="245"/>
      <c r="J1328" s="242"/>
      <c r="K1328" s="238" t="s">
        <v>520</v>
      </c>
      <c r="L1328" s="245" t="s">
        <v>43</v>
      </c>
      <c r="M1328" s="245">
        <v>18</v>
      </c>
      <c r="N1328" s="245">
        <v>17</v>
      </c>
      <c r="O1328" s="248">
        <f t="shared" si="169"/>
        <v>94.444444444444443</v>
      </c>
      <c r="P1328" s="245"/>
      <c r="Q1328" s="247"/>
      <c r="R1328" s="242"/>
      <c r="S1328" s="265"/>
    </row>
    <row r="1329" spans="1:20" ht="40.5" customHeight="1" x14ac:dyDescent="0.35">
      <c r="A1329" s="440"/>
      <c r="B1329" s="443"/>
      <c r="C1329" s="242"/>
      <c r="D1329" s="238" t="s">
        <v>571</v>
      </c>
      <c r="E1329" s="245" t="s">
        <v>27</v>
      </c>
      <c r="F1329" s="245">
        <v>100</v>
      </c>
      <c r="G1329" s="245">
        <v>94</v>
      </c>
      <c r="H1329" s="248">
        <f t="shared" si="168"/>
        <v>94</v>
      </c>
      <c r="I1329" s="245"/>
      <c r="J1329" s="242"/>
      <c r="K1329" s="238" t="s">
        <v>407</v>
      </c>
      <c r="L1329" s="245" t="s">
        <v>43</v>
      </c>
      <c r="M1329" s="245">
        <v>1</v>
      </c>
      <c r="N1329" s="245">
        <v>1</v>
      </c>
      <c r="O1329" s="248">
        <f t="shared" si="169"/>
        <v>100</v>
      </c>
      <c r="P1329" s="245"/>
      <c r="Q1329" s="247"/>
      <c r="R1329" s="242"/>
      <c r="S1329" s="265"/>
    </row>
    <row r="1330" spans="1:20" ht="40.5" customHeight="1" x14ac:dyDescent="0.35">
      <c r="A1330" s="440"/>
      <c r="B1330" s="443"/>
      <c r="C1330" s="242" t="s">
        <v>41</v>
      </c>
      <c r="D1330" s="238" t="s">
        <v>207</v>
      </c>
      <c r="E1330" s="245"/>
      <c r="F1330" s="245"/>
      <c r="G1330" s="245"/>
      <c r="H1330" s="248">
        <v>100</v>
      </c>
      <c r="I1330" s="245"/>
      <c r="J1330" s="242"/>
      <c r="K1330" s="238" t="s">
        <v>521</v>
      </c>
      <c r="L1330" s="245" t="s">
        <v>43</v>
      </c>
      <c r="M1330" s="245">
        <v>4</v>
      </c>
      <c r="N1330" s="245">
        <v>4</v>
      </c>
      <c r="O1330" s="248">
        <f t="shared" si="169"/>
        <v>100</v>
      </c>
      <c r="P1330" s="245"/>
      <c r="Q1330" s="247"/>
      <c r="R1330" s="242"/>
      <c r="S1330" s="265"/>
    </row>
    <row r="1331" spans="1:20" ht="40.5" customHeight="1" x14ac:dyDescent="0.35">
      <c r="A1331" s="440"/>
      <c r="B1331" s="443"/>
      <c r="C1331" s="242"/>
      <c r="D1331" s="238" t="s">
        <v>572</v>
      </c>
      <c r="E1331" s="245" t="s">
        <v>27</v>
      </c>
      <c r="F1331" s="245">
        <v>100</v>
      </c>
      <c r="G1331" s="245">
        <v>100</v>
      </c>
      <c r="H1331" s="248">
        <f t="shared" si="168"/>
        <v>100</v>
      </c>
      <c r="I1331" s="245"/>
      <c r="J1331" s="242"/>
      <c r="K1331" s="238"/>
      <c r="L1331" s="245"/>
      <c r="M1331" s="245"/>
      <c r="N1331" s="245"/>
      <c r="O1331" s="248"/>
      <c r="P1331" s="245"/>
      <c r="Q1331" s="247"/>
      <c r="R1331" s="242"/>
      <c r="S1331" s="265"/>
    </row>
    <row r="1332" spans="1:20" ht="40.5" customHeight="1" x14ac:dyDescent="0.35">
      <c r="A1332" s="440"/>
      <c r="B1332" s="443"/>
      <c r="C1332" s="242" t="s">
        <v>47</v>
      </c>
      <c r="D1332" s="238" t="s">
        <v>207</v>
      </c>
      <c r="E1332" s="245"/>
      <c r="F1332" s="245"/>
      <c r="G1332" s="245"/>
      <c r="H1332" s="248">
        <v>100</v>
      </c>
      <c r="I1332" s="245"/>
      <c r="J1332" s="242"/>
      <c r="K1332" s="238"/>
      <c r="L1332" s="245"/>
      <c r="M1332" s="245"/>
      <c r="N1332" s="245"/>
      <c r="O1332" s="248"/>
      <c r="P1332" s="245"/>
      <c r="Q1332" s="247"/>
      <c r="R1332" s="242"/>
      <c r="S1332" s="265"/>
    </row>
    <row r="1333" spans="1:20" ht="40.5" customHeight="1" x14ac:dyDescent="0.35">
      <c r="A1333" s="440"/>
      <c r="B1333" s="443"/>
      <c r="C1333" s="242"/>
      <c r="D1333" s="238" t="s">
        <v>518</v>
      </c>
      <c r="E1333" s="245" t="s">
        <v>27</v>
      </c>
      <c r="F1333" s="245">
        <v>100</v>
      </c>
      <c r="G1333" s="245">
        <v>100</v>
      </c>
      <c r="H1333" s="248">
        <v>100</v>
      </c>
      <c r="I1333" s="245"/>
      <c r="J1333" s="242"/>
      <c r="K1333" s="238"/>
      <c r="L1333" s="245"/>
      <c r="M1333" s="245"/>
      <c r="N1333" s="245"/>
      <c r="O1333" s="248"/>
      <c r="P1333" s="245"/>
      <c r="Q1333" s="247"/>
      <c r="R1333" s="242"/>
      <c r="S1333" s="265"/>
    </row>
    <row r="1334" spans="1:20" ht="67.5" x14ac:dyDescent="0.35">
      <c r="A1334" s="440"/>
      <c r="B1334" s="443"/>
      <c r="C1334" s="237" t="s">
        <v>30</v>
      </c>
      <c r="D1334" s="240" t="s">
        <v>517</v>
      </c>
      <c r="E1334" s="245"/>
      <c r="F1334" s="245"/>
      <c r="G1334" s="245"/>
      <c r="H1334" s="243">
        <v>100</v>
      </c>
      <c r="I1334" s="243">
        <f>H1334</f>
        <v>100</v>
      </c>
      <c r="J1334" s="237" t="str">
        <f>C1334</f>
        <v>III</v>
      </c>
      <c r="K1334" s="240" t="str">
        <f>D1334</f>
        <v>Реализация адаптированных дополнительных образовательных программ</v>
      </c>
      <c r="L1334" s="245"/>
      <c r="M1334" s="245"/>
      <c r="N1334" s="245"/>
      <c r="O1334" s="243">
        <f>O1335</f>
        <v>91.40625</v>
      </c>
      <c r="P1334" s="243">
        <f>O1334</f>
        <v>91.40625</v>
      </c>
      <c r="Q1334" s="247">
        <f>(I1334+P1334)/2</f>
        <v>95.703125</v>
      </c>
      <c r="R1334" s="242"/>
      <c r="S1334" s="265"/>
    </row>
    <row r="1335" spans="1:20" ht="57" customHeight="1" x14ac:dyDescent="0.35">
      <c r="A1335" s="440"/>
      <c r="B1335" s="443"/>
      <c r="C1335" s="242" t="s">
        <v>31</v>
      </c>
      <c r="D1335" s="238" t="s">
        <v>516</v>
      </c>
      <c r="E1335" s="245" t="s">
        <v>27</v>
      </c>
      <c r="F1335" s="245">
        <v>90</v>
      </c>
      <c r="G1335" s="245">
        <v>100</v>
      </c>
      <c r="H1335" s="248">
        <v>100</v>
      </c>
      <c r="I1335" s="245"/>
      <c r="J1335" s="242" t="s">
        <v>31</v>
      </c>
      <c r="K1335" s="271" t="s">
        <v>204</v>
      </c>
      <c r="L1335" s="245" t="s">
        <v>203</v>
      </c>
      <c r="M1335" s="245">
        <v>256</v>
      </c>
      <c r="N1335" s="245">
        <v>234</v>
      </c>
      <c r="O1335" s="248">
        <f t="shared" ref="O1335" si="170">N1335/M1335*100</f>
        <v>91.40625</v>
      </c>
      <c r="P1335" s="245"/>
      <c r="Q1335" s="247"/>
      <c r="R1335" s="242"/>
      <c r="S1335" s="265"/>
    </row>
    <row r="1336" spans="1:20" s="264" customFormat="1" ht="43.5" customHeight="1" x14ac:dyDescent="0.35">
      <c r="A1336" s="441"/>
      <c r="B1336" s="444"/>
      <c r="C1336" s="257"/>
      <c r="D1336" s="258" t="s">
        <v>6</v>
      </c>
      <c r="E1336" s="257"/>
      <c r="F1336" s="259"/>
      <c r="G1336" s="259"/>
      <c r="H1336" s="260">
        <f>(H1318+H1325+H1334)/3</f>
        <v>99.5</v>
      </c>
      <c r="I1336" s="260">
        <f>H1336</f>
        <v>99.5</v>
      </c>
      <c r="J1336" s="261"/>
      <c r="K1336" s="275" t="s">
        <v>6</v>
      </c>
      <c r="L1336" s="259"/>
      <c r="M1336" s="262"/>
      <c r="N1336" s="262"/>
      <c r="O1336" s="260">
        <f>(O1334+O1325+O1318)/3</f>
        <v>96.058414658274771</v>
      </c>
      <c r="P1336" s="260">
        <f>O1336</f>
        <v>96.058414658274771</v>
      </c>
      <c r="Q1336" s="260">
        <f>(I1336+P1336)/2</f>
        <v>97.779207329137392</v>
      </c>
      <c r="R1336" s="257" t="s">
        <v>490</v>
      </c>
      <c r="S1336" s="265"/>
      <c r="T1336" s="263"/>
    </row>
    <row r="1337" spans="1:20" ht="90" customHeight="1" x14ac:dyDescent="0.35">
      <c r="A1337" s="439">
        <v>80</v>
      </c>
      <c r="B1337" s="442" t="s">
        <v>215</v>
      </c>
      <c r="C1337" s="237" t="s">
        <v>12</v>
      </c>
      <c r="D1337" s="240" t="s">
        <v>233</v>
      </c>
      <c r="E1337" s="244"/>
      <c r="F1337" s="244"/>
      <c r="G1337" s="244"/>
      <c r="H1337" s="243">
        <v>100</v>
      </c>
      <c r="I1337" s="243">
        <f>H1337</f>
        <v>100</v>
      </c>
      <c r="J1337" s="244" t="s">
        <v>12</v>
      </c>
      <c r="K1337" s="240" t="s">
        <v>233</v>
      </c>
      <c r="L1337" s="245"/>
      <c r="M1337" s="245"/>
      <c r="N1337" s="245"/>
      <c r="O1337" s="243">
        <f>O1338</f>
        <v>95.809960431285347</v>
      </c>
      <c r="P1337" s="243">
        <f>O1337</f>
        <v>95.809960431285347</v>
      </c>
      <c r="Q1337" s="247">
        <f>(I1337+P1337)/2</f>
        <v>97.904980215642667</v>
      </c>
      <c r="R1337" s="242"/>
      <c r="S1337" s="265"/>
    </row>
    <row r="1338" spans="1:20" ht="72" customHeight="1" x14ac:dyDescent="0.35">
      <c r="A1338" s="440"/>
      <c r="B1338" s="443"/>
      <c r="C1338" s="242" t="s">
        <v>7</v>
      </c>
      <c r="D1338" s="238" t="s">
        <v>200</v>
      </c>
      <c r="E1338" s="245" t="s">
        <v>27</v>
      </c>
      <c r="F1338" s="245">
        <v>90</v>
      </c>
      <c r="G1338" s="245">
        <v>97.3</v>
      </c>
      <c r="H1338" s="248">
        <v>100</v>
      </c>
      <c r="I1338" s="245"/>
      <c r="J1338" s="245" t="s">
        <v>7</v>
      </c>
      <c r="K1338" s="271" t="s">
        <v>202</v>
      </c>
      <c r="L1338" s="245" t="s">
        <v>203</v>
      </c>
      <c r="M1338" s="245"/>
      <c r="N1338" s="245"/>
      <c r="O1338" s="248">
        <f>(O1339+O1340+O1341)/3</f>
        <v>95.809960431285347</v>
      </c>
      <c r="P1338" s="270"/>
      <c r="Q1338" s="247"/>
      <c r="R1338" s="250"/>
      <c r="S1338" s="265"/>
    </row>
    <row r="1339" spans="1:20" ht="67.5" customHeight="1" x14ac:dyDescent="0.35">
      <c r="A1339" s="440"/>
      <c r="B1339" s="443"/>
      <c r="C1339" s="242" t="s">
        <v>8</v>
      </c>
      <c r="D1339" s="238" t="s">
        <v>201</v>
      </c>
      <c r="E1339" s="245" t="s">
        <v>27</v>
      </c>
      <c r="F1339" s="245">
        <v>5</v>
      </c>
      <c r="G1339" s="245">
        <v>5</v>
      </c>
      <c r="H1339" s="248">
        <v>100</v>
      </c>
      <c r="I1339" s="245"/>
      <c r="J1339" s="245" t="s">
        <v>48</v>
      </c>
      <c r="K1339" s="271" t="s">
        <v>214</v>
      </c>
      <c r="L1339" s="245" t="s">
        <v>203</v>
      </c>
      <c r="M1339" s="245">
        <v>20844</v>
      </c>
      <c r="N1339" s="245">
        <v>19610</v>
      </c>
      <c r="O1339" s="248">
        <f t="shared" ref="O1339:O1341" si="171">N1339/M1339*100</f>
        <v>94.079831126463247</v>
      </c>
      <c r="P1339" s="270"/>
      <c r="Q1339" s="247"/>
      <c r="R1339" s="250"/>
      <c r="S1339" s="265"/>
    </row>
    <row r="1340" spans="1:20" ht="55.5" customHeight="1" x14ac:dyDescent="0.35">
      <c r="A1340" s="440"/>
      <c r="B1340" s="443"/>
      <c r="C1340" s="242"/>
      <c r="D1340" s="238"/>
      <c r="E1340" s="245"/>
      <c r="F1340" s="245"/>
      <c r="G1340" s="245"/>
      <c r="H1340" s="248"/>
      <c r="I1340" s="245"/>
      <c r="J1340" s="245" t="s">
        <v>49</v>
      </c>
      <c r="K1340" s="271" t="s">
        <v>205</v>
      </c>
      <c r="L1340" s="245" t="s">
        <v>203</v>
      </c>
      <c r="M1340" s="245">
        <v>22549</v>
      </c>
      <c r="N1340" s="245">
        <v>22313</v>
      </c>
      <c r="O1340" s="248">
        <f t="shared" si="171"/>
        <v>98.953390394252523</v>
      </c>
      <c r="P1340" s="270"/>
      <c r="Q1340" s="247"/>
      <c r="R1340" s="242"/>
      <c r="S1340" s="265"/>
    </row>
    <row r="1341" spans="1:20" ht="81" customHeight="1" x14ac:dyDescent="0.35">
      <c r="A1341" s="440"/>
      <c r="B1341" s="443"/>
      <c r="C1341" s="242"/>
      <c r="D1341" s="238"/>
      <c r="E1341" s="245"/>
      <c r="F1341" s="245"/>
      <c r="G1341" s="245"/>
      <c r="H1341" s="248"/>
      <c r="I1341" s="245"/>
      <c r="J1341" s="245" t="s">
        <v>50</v>
      </c>
      <c r="K1341" s="271" t="s">
        <v>209</v>
      </c>
      <c r="L1341" s="245" t="s">
        <v>203</v>
      </c>
      <c r="M1341" s="245">
        <v>127656</v>
      </c>
      <c r="N1341" s="245">
        <v>120503</v>
      </c>
      <c r="O1341" s="248">
        <f t="shared" si="171"/>
        <v>94.396659773140314</v>
      </c>
      <c r="P1341" s="270"/>
      <c r="Q1341" s="247"/>
      <c r="R1341" s="242"/>
      <c r="S1341" s="265"/>
    </row>
    <row r="1342" spans="1:20" ht="43.5" customHeight="1" x14ac:dyDescent="0.35">
      <c r="A1342" s="440"/>
      <c r="B1342" s="443"/>
      <c r="C1342" s="237" t="s">
        <v>13</v>
      </c>
      <c r="D1342" s="240" t="s">
        <v>318</v>
      </c>
      <c r="E1342" s="245"/>
      <c r="F1342" s="245"/>
      <c r="G1342" s="245"/>
      <c r="H1342" s="243">
        <v>100</v>
      </c>
      <c r="I1342" s="243">
        <f>H1342</f>
        <v>100</v>
      </c>
      <c r="J1342" s="237" t="s">
        <v>13</v>
      </c>
      <c r="K1342" s="240" t="s">
        <v>318</v>
      </c>
      <c r="L1342" s="245"/>
      <c r="M1342" s="245"/>
      <c r="N1342" s="245"/>
      <c r="O1342" s="243">
        <v>100</v>
      </c>
      <c r="P1342" s="243">
        <f>O1342</f>
        <v>100</v>
      </c>
      <c r="Q1342" s="247">
        <f>(I1342+P1342)/2</f>
        <v>100</v>
      </c>
      <c r="R1342" s="245"/>
      <c r="S1342" s="265"/>
    </row>
    <row r="1343" spans="1:20" ht="43.5" customHeight="1" x14ac:dyDescent="0.35">
      <c r="A1343" s="440"/>
      <c r="B1343" s="443"/>
      <c r="C1343" s="242" t="s">
        <v>14</v>
      </c>
      <c r="D1343" s="238" t="s">
        <v>207</v>
      </c>
      <c r="E1343" s="245"/>
      <c r="F1343" s="245"/>
      <c r="G1343" s="245"/>
      <c r="H1343" s="248">
        <v>100</v>
      </c>
      <c r="I1343" s="248"/>
      <c r="J1343" s="242" t="s">
        <v>14</v>
      </c>
      <c r="K1343" s="238" t="s">
        <v>208</v>
      </c>
      <c r="L1343" s="245"/>
      <c r="M1343" s="245"/>
      <c r="N1343" s="245"/>
      <c r="O1343" s="248">
        <v>100</v>
      </c>
      <c r="P1343" s="245"/>
      <c r="Q1343" s="247"/>
      <c r="R1343" s="242"/>
      <c r="S1343" s="265"/>
    </row>
    <row r="1344" spans="1:20" ht="43.5" customHeight="1" x14ac:dyDescent="0.35">
      <c r="A1344" s="440"/>
      <c r="B1344" s="443"/>
      <c r="C1344" s="242"/>
      <c r="D1344" s="238" t="s">
        <v>428</v>
      </c>
      <c r="E1344" s="245" t="s">
        <v>27</v>
      </c>
      <c r="F1344" s="245">
        <v>100</v>
      </c>
      <c r="G1344" s="245">
        <v>100</v>
      </c>
      <c r="H1344" s="248">
        <f t="shared" ref="H1344:H1347" si="172">G1344/F1344*100</f>
        <v>100</v>
      </c>
      <c r="I1344" s="245"/>
      <c r="J1344" s="242"/>
      <c r="K1344" s="238" t="str">
        <f>D1344</f>
        <v>творческие (фестивали, выставки, конкурсы, смотры)</v>
      </c>
      <c r="L1344" s="245" t="s">
        <v>43</v>
      </c>
      <c r="M1344" s="245">
        <v>20</v>
      </c>
      <c r="N1344" s="245">
        <v>20</v>
      </c>
      <c r="O1344" s="248">
        <f t="shared" ref="O1344:O1347" si="173">N1344/M1344*100</f>
        <v>100</v>
      </c>
      <c r="P1344" s="245"/>
      <c r="Q1344" s="247"/>
      <c r="R1344" s="242"/>
      <c r="S1344" s="265"/>
    </row>
    <row r="1345" spans="1:20" ht="43.5" customHeight="1" x14ac:dyDescent="0.35">
      <c r="A1345" s="440"/>
      <c r="B1345" s="443"/>
      <c r="C1345" s="242"/>
      <c r="D1345" s="238" t="s">
        <v>429</v>
      </c>
      <c r="E1345" s="245" t="s">
        <v>27</v>
      </c>
      <c r="F1345" s="245">
        <v>100</v>
      </c>
      <c r="G1345" s="245">
        <v>100</v>
      </c>
      <c r="H1345" s="248">
        <f t="shared" si="172"/>
        <v>100</v>
      </c>
      <c r="I1345" s="245"/>
      <c r="J1345" s="242"/>
      <c r="K1345" s="238" t="str">
        <f>D1345</f>
        <v>культурно-массовые (иные зрелищные мероприятия)</v>
      </c>
      <c r="L1345" s="245" t="s">
        <v>43</v>
      </c>
      <c r="M1345" s="245">
        <v>9</v>
      </c>
      <c r="N1345" s="245">
        <v>9</v>
      </c>
      <c r="O1345" s="248">
        <f t="shared" si="173"/>
        <v>100</v>
      </c>
      <c r="P1345" s="245"/>
      <c r="Q1345" s="247"/>
      <c r="R1345" s="242"/>
      <c r="S1345" s="265"/>
    </row>
    <row r="1346" spans="1:20" ht="43.5" customHeight="1" x14ac:dyDescent="0.35">
      <c r="A1346" s="440"/>
      <c r="B1346" s="443"/>
      <c r="C1346" s="242"/>
      <c r="D1346" s="238" t="s">
        <v>407</v>
      </c>
      <c r="E1346" s="245" t="s">
        <v>27</v>
      </c>
      <c r="F1346" s="245">
        <v>100</v>
      </c>
      <c r="G1346" s="245">
        <v>100</v>
      </c>
      <c r="H1346" s="248">
        <f t="shared" si="172"/>
        <v>100</v>
      </c>
      <c r="I1346" s="245"/>
      <c r="J1346" s="242"/>
      <c r="K1346" s="238" t="str">
        <f>D1346</f>
        <v>мастер-классы</v>
      </c>
      <c r="L1346" s="245" t="s">
        <v>43</v>
      </c>
      <c r="M1346" s="245">
        <v>2</v>
      </c>
      <c r="N1346" s="245">
        <v>2</v>
      </c>
      <c r="O1346" s="248">
        <f>N1346/M1346*100</f>
        <v>100</v>
      </c>
      <c r="P1346" s="245"/>
      <c r="Q1346" s="247"/>
      <c r="R1346" s="242"/>
      <c r="S1346" s="265"/>
    </row>
    <row r="1347" spans="1:20" ht="43.5" customHeight="1" x14ac:dyDescent="0.35">
      <c r="A1347" s="440"/>
      <c r="B1347" s="443"/>
      <c r="C1347" s="242"/>
      <c r="D1347" s="238" t="s">
        <v>430</v>
      </c>
      <c r="E1347" s="245" t="s">
        <v>27</v>
      </c>
      <c r="F1347" s="245">
        <v>100</v>
      </c>
      <c r="G1347" s="245">
        <v>100</v>
      </c>
      <c r="H1347" s="248">
        <f t="shared" si="172"/>
        <v>100</v>
      </c>
      <c r="I1347" s="245"/>
      <c r="J1347" s="242"/>
      <c r="K1347" s="238" t="str">
        <f>D1347</f>
        <v>методические (семинар, конференция)</v>
      </c>
      <c r="L1347" s="245" t="s">
        <v>43</v>
      </c>
      <c r="M1347" s="245">
        <v>4</v>
      </c>
      <c r="N1347" s="245">
        <v>4</v>
      </c>
      <c r="O1347" s="248">
        <f t="shared" si="173"/>
        <v>100</v>
      </c>
      <c r="P1347" s="245"/>
      <c r="Q1347" s="247"/>
      <c r="R1347" s="242"/>
      <c r="S1347" s="265"/>
    </row>
    <row r="1348" spans="1:20" s="264" customFormat="1" ht="39" customHeight="1" x14ac:dyDescent="0.35">
      <c r="A1348" s="441"/>
      <c r="B1348" s="444"/>
      <c r="C1348" s="257"/>
      <c r="D1348" s="258" t="s">
        <v>6</v>
      </c>
      <c r="E1348" s="257"/>
      <c r="F1348" s="259"/>
      <c r="G1348" s="259"/>
      <c r="H1348" s="260">
        <v>100</v>
      </c>
      <c r="I1348" s="260">
        <f>H1348</f>
        <v>100</v>
      </c>
      <c r="J1348" s="261"/>
      <c r="K1348" s="258" t="s">
        <v>6</v>
      </c>
      <c r="L1348" s="259"/>
      <c r="M1348" s="262"/>
      <c r="N1348" s="262"/>
      <c r="O1348" s="260">
        <f>(O1342+O1337)/2</f>
        <v>97.904980215642667</v>
      </c>
      <c r="P1348" s="260">
        <f>O1348</f>
        <v>97.904980215642667</v>
      </c>
      <c r="Q1348" s="260">
        <f>(I1348+P1348)/2</f>
        <v>98.952490107821333</v>
      </c>
      <c r="R1348" s="257" t="s">
        <v>490</v>
      </c>
      <c r="S1348" s="265"/>
      <c r="T1348" s="263"/>
    </row>
    <row r="1349" spans="1:20" ht="87" customHeight="1" x14ac:dyDescent="0.35">
      <c r="A1349" s="439">
        <v>81</v>
      </c>
      <c r="B1349" s="442" t="s">
        <v>216</v>
      </c>
      <c r="C1349" s="237" t="s">
        <v>12</v>
      </c>
      <c r="D1349" s="240" t="s">
        <v>233</v>
      </c>
      <c r="E1349" s="244"/>
      <c r="F1349" s="244"/>
      <c r="G1349" s="244"/>
      <c r="H1349" s="243">
        <v>100</v>
      </c>
      <c r="I1349" s="243">
        <f>H1349</f>
        <v>100</v>
      </c>
      <c r="J1349" s="244" t="s">
        <v>12</v>
      </c>
      <c r="K1349" s="240" t="s">
        <v>233</v>
      </c>
      <c r="L1349" s="245"/>
      <c r="M1349" s="245"/>
      <c r="N1349" s="245"/>
      <c r="O1349" s="243">
        <f>O1350</f>
        <v>99.555390885513148</v>
      </c>
      <c r="P1349" s="243">
        <f>O1349</f>
        <v>99.555390885513148</v>
      </c>
      <c r="Q1349" s="247">
        <f>(I1349+P1349)/2</f>
        <v>99.777695442756567</v>
      </c>
      <c r="R1349" s="242"/>
      <c r="S1349" s="265"/>
    </row>
    <row r="1350" spans="1:20" ht="76.5" customHeight="1" x14ac:dyDescent="0.35">
      <c r="A1350" s="440"/>
      <c r="B1350" s="443"/>
      <c r="C1350" s="242" t="s">
        <v>7</v>
      </c>
      <c r="D1350" s="238" t="s">
        <v>200</v>
      </c>
      <c r="E1350" s="245" t="s">
        <v>27</v>
      </c>
      <c r="F1350" s="245">
        <v>90</v>
      </c>
      <c r="G1350" s="245">
        <v>100</v>
      </c>
      <c r="H1350" s="248">
        <v>100</v>
      </c>
      <c r="I1350" s="245"/>
      <c r="J1350" s="245" t="s">
        <v>7</v>
      </c>
      <c r="K1350" s="271" t="s">
        <v>202</v>
      </c>
      <c r="L1350" s="245" t="s">
        <v>203</v>
      </c>
      <c r="M1350" s="245">
        <f>M1351</f>
        <v>121455</v>
      </c>
      <c r="N1350" s="245">
        <f>N1351</f>
        <v>120915</v>
      </c>
      <c r="O1350" s="248">
        <f t="shared" ref="O1350:O1351" si="174">N1350/M1350*100</f>
        <v>99.555390885513148</v>
      </c>
      <c r="P1350" s="270"/>
      <c r="Q1350" s="247"/>
      <c r="R1350" s="250"/>
      <c r="S1350" s="265"/>
    </row>
    <row r="1351" spans="1:20" ht="129.75" customHeight="1" x14ac:dyDescent="0.35">
      <c r="A1351" s="440"/>
      <c r="B1351" s="443"/>
      <c r="C1351" s="242" t="s">
        <v>8</v>
      </c>
      <c r="D1351" s="238" t="s">
        <v>201</v>
      </c>
      <c r="E1351" s="245" t="s">
        <v>27</v>
      </c>
      <c r="F1351" s="245">
        <v>5</v>
      </c>
      <c r="G1351" s="245">
        <v>5</v>
      </c>
      <c r="H1351" s="248">
        <f t="shared" ref="H1351" si="175">G1351/F1351*100</f>
        <v>100</v>
      </c>
      <c r="I1351" s="245"/>
      <c r="J1351" s="245" t="s">
        <v>48</v>
      </c>
      <c r="K1351" s="271" t="s">
        <v>217</v>
      </c>
      <c r="L1351" s="245" t="s">
        <v>203</v>
      </c>
      <c r="M1351" s="245">
        <v>121455</v>
      </c>
      <c r="N1351" s="245">
        <v>120915</v>
      </c>
      <c r="O1351" s="248">
        <f t="shared" si="174"/>
        <v>99.555390885513148</v>
      </c>
      <c r="P1351" s="270"/>
      <c r="Q1351" s="247"/>
      <c r="R1351" s="250"/>
      <c r="S1351" s="265"/>
    </row>
    <row r="1352" spans="1:20" ht="72" customHeight="1" x14ac:dyDescent="0.35">
      <c r="A1352" s="440"/>
      <c r="B1352" s="443"/>
      <c r="C1352" s="237" t="s">
        <v>522</v>
      </c>
      <c r="D1352" s="240" t="s">
        <v>517</v>
      </c>
      <c r="E1352" s="245"/>
      <c r="F1352" s="245"/>
      <c r="G1352" s="245"/>
      <c r="H1352" s="243">
        <f>H1353</f>
        <v>100</v>
      </c>
      <c r="I1352" s="243">
        <f>H1352</f>
        <v>100</v>
      </c>
      <c r="J1352" s="237" t="str">
        <f>C1352</f>
        <v xml:space="preserve">II </v>
      </c>
      <c r="K1352" s="240" t="str">
        <f>D1352</f>
        <v>Реализация адаптированных дополнительных образовательных программ</v>
      </c>
      <c r="L1352" s="245"/>
      <c r="M1352" s="245"/>
      <c r="N1352" s="245"/>
      <c r="O1352" s="243">
        <f>O1353</f>
        <v>99.612403100775197</v>
      </c>
      <c r="P1352" s="270">
        <f>O1352</f>
        <v>99.612403100775197</v>
      </c>
      <c r="Q1352" s="247">
        <f>(I1352+P1352)/2</f>
        <v>99.806201550387598</v>
      </c>
      <c r="R1352" s="242"/>
      <c r="S1352" s="265"/>
    </row>
    <row r="1353" spans="1:20" ht="72" customHeight="1" x14ac:dyDescent="0.35">
      <c r="A1353" s="440"/>
      <c r="B1353" s="443"/>
      <c r="C1353" s="242" t="s">
        <v>14</v>
      </c>
      <c r="D1353" s="271" t="s">
        <v>516</v>
      </c>
      <c r="E1353" s="245" t="s">
        <v>27</v>
      </c>
      <c r="F1353" s="245">
        <v>90</v>
      </c>
      <c r="G1353" s="245">
        <v>100</v>
      </c>
      <c r="H1353" s="248">
        <v>100</v>
      </c>
      <c r="I1353" s="245"/>
      <c r="J1353" s="245" t="s">
        <v>14</v>
      </c>
      <c r="K1353" s="271" t="s">
        <v>523</v>
      </c>
      <c r="L1353" s="245" t="s">
        <v>203</v>
      </c>
      <c r="M1353" s="245">
        <v>7740</v>
      </c>
      <c r="N1353" s="245">
        <v>7710</v>
      </c>
      <c r="O1353" s="248">
        <f t="shared" ref="O1353" si="176">N1353/M1353*100</f>
        <v>99.612403100775197</v>
      </c>
      <c r="P1353" s="270"/>
      <c r="Q1353" s="247"/>
      <c r="R1353" s="242"/>
      <c r="S1353" s="265"/>
    </row>
    <row r="1354" spans="1:20" ht="85.5" customHeight="1" x14ac:dyDescent="0.35">
      <c r="A1354" s="440"/>
      <c r="B1354" s="443"/>
      <c r="C1354" s="237" t="s">
        <v>30</v>
      </c>
      <c r="D1354" s="240" t="s">
        <v>318</v>
      </c>
      <c r="E1354" s="245"/>
      <c r="F1354" s="245"/>
      <c r="G1354" s="245"/>
      <c r="H1354" s="243">
        <v>100</v>
      </c>
      <c r="I1354" s="243">
        <f>H1354</f>
        <v>100</v>
      </c>
      <c r="J1354" s="237" t="s">
        <v>30</v>
      </c>
      <c r="K1354" s="240" t="s">
        <v>318</v>
      </c>
      <c r="L1354" s="245"/>
      <c r="M1354" s="245"/>
      <c r="N1354" s="245"/>
      <c r="O1354" s="243">
        <f>O1355</f>
        <v>100</v>
      </c>
      <c r="P1354" s="243">
        <f>O1354</f>
        <v>100</v>
      </c>
      <c r="Q1354" s="247">
        <f>(I1354+P1354)/2</f>
        <v>100</v>
      </c>
      <c r="R1354" s="245"/>
      <c r="S1354" s="265"/>
    </row>
    <row r="1355" spans="1:20" ht="48" customHeight="1" x14ac:dyDescent="0.35">
      <c r="A1355" s="440"/>
      <c r="B1355" s="443"/>
      <c r="C1355" s="242" t="s">
        <v>31</v>
      </c>
      <c r="D1355" s="238" t="s">
        <v>207</v>
      </c>
      <c r="E1355" s="245"/>
      <c r="F1355" s="245"/>
      <c r="G1355" s="245"/>
      <c r="H1355" s="248">
        <v>100</v>
      </c>
      <c r="I1355" s="245"/>
      <c r="J1355" s="242" t="s">
        <v>31</v>
      </c>
      <c r="K1355" s="238" t="s">
        <v>208</v>
      </c>
      <c r="L1355" s="245"/>
      <c r="M1355" s="245"/>
      <c r="N1355" s="245"/>
      <c r="O1355" s="248">
        <v>100</v>
      </c>
      <c r="P1355" s="245"/>
      <c r="Q1355" s="247"/>
      <c r="R1355" s="242"/>
      <c r="S1355" s="265"/>
    </row>
    <row r="1356" spans="1:20" ht="48" customHeight="1" x14ac:dyDescent="0.35">
      <c r="A1356" s="440"/>
      <c r="B1356" s="443"/>
      <c r="C1356" s="242"/>
      <c r="D1356" s="238" t="s">
        <v>428</v>
      </c>
      <c r="E1356" s="245" t="s">
        <v>27</v>
      </c>
      <c r="F1356" s="245">
        <v>100</v>
      </c>
      <c r="G1356" s="245">
        <v>100</v>
      </c>
      <c r="H1356" s="248">
        <f t="shared" ref="H1356:H1357" si="177">G1356/F1356*100</f>
        <v>100</v>
      </c>
      <c r="I1356" s="245"/>
      <c r="J1356" s="242"/>
      <c r="K1356" s="238" t="s">
        <v>316</v>
      </c>
      <c r="L1356" s="245" t="s">
        <v>43</v>
      </c>
      <c r="M1356" s="245">
        <v>16</v>
      </c>
      <c r="N1356" s="245">
        <v>16</v>
      </c>
      <c r="O1356" s="248">
        <f>N1356/M1356*100</f>
        <v>100</v>
      </c>
      <c r="P1356" s="245"/>
      <c r="Q1356" s="247"/>
      <c r="R1356" s="242"/>
      <c r="S1356" s="265"/>
    </row>
    <row r="1357" spans="1:20" ht="48" customHeight="1" x14ac:dyDescent="0.35">
      <c r="A1357" s="440"/>
      <c r="B1357" s="443"/>
      <c r="C1357" s="242"/>
      <c r="D1357" s="238" t="s">
        <v>429</v>
      </c>
      <c r="E1357" s="245" t="s">
        <v>27</v>
      </c>
      <c r="F1357" s="245">
        <v>100</v>
      </c>
      <c r="G1357" s="245">
        <v>100</v>
      </c>
      <c r="H1357" s="248">
        <f t="shared" si="177"/>
        <v>100</v>
      </c>
      <c r="I1357" s="245"/>
      <c r="J1357" s="242"/>
      <c r="K1357" s="238" t="s">
        <v>317</v>
      </c>
      <c r="L1357" s="245" t="s">
        <v>43</v>
      </c>
      <c r="M1357" s="245">
        <v>4</v>
      </c>
      <c r="N1357" s="245">
        <v>4</v>
      </c>
      <c r="O1357" s="248">
        <f t="shared" ref="O1357" si="178">N1357/M1357*100</f>
        <v>100</v>
      </c>
      <c r="P1357" s="245"/>
      <c r="Q1357" s="247"/>
      <c r="R1357" s="242"/>
      <c r="S1357" s="265"/>
    </row>
    <row r="1358" spans="1:20" ht="48" customHeight="1" x14ac:dyDescent="0.35">
      <c r="A1358" s="440"/>
      <c r="B1358" s="443"/>
      <c r="C1358" s="242"/>
      <c r="D1358" s="238" t="s">
        <v>407</v>
      </c>
      <c r="E1358" s="245" t="s">
        <v>27</v>
      </c>
      <c r="F1358" s="245">
        <v>0</v>
      </c>
      <c r="G1358" s="245">
        <v>0</v>
      </c>
      <c r="H1358" s="248">
        <v>0</v>
      </c>
      <c r="I1358" s="245"/>
      <c r="J1358" s="242"/>
      <c r="K1358" s="238" t="s">
        <v>407</v>
      </c>
      <c r="L1358" s="245"/>
      <c r="M1358" s="245"/>
      <c r="N1358" s="245"/>
      <c r="O1358" s="248"/>
      <c r="P1358" s="245"/>
      <c r="Q1358" s="247"/>
      <c r="R1358" s="242"/>
      <c r="S1358" s="265"/>
    </row>
    <row r="1359" spans="1:20" ht="48" customHeight="1" x14ac:dyDescent="0.35">
      <c r="A1359" s="440"/>
      <c r="B1359" s="443"/>
      <c r="C1359" s="242"/>
      <c r="D1359" s="238" t="s">
        <v>430</v>
      </c>
      <c r="E1359" s="245" t="s">
        <v>27</v>
      </c>
      <c r="F1359" s="245">
        <v>0</v>
      </c>
      <c r="G1359" s="245">
        <v>0</v>
      </c>
      <c r="H1359" s="248">
        <v>0</v>
      </c>
      <c r="I1359" s="245"/>
      <c r="J1359" s="242"/>
      <c r="K1359" s="238" t="s">
        <v>430</v>
      </c>
      <c r="L1359" s="245"/>
      <c r="M1359" s="245"/>
      <c r="N1359" s="245"/>
      <c r="O1359" s="248"/>
      <c r="P1359" s="245"/>
      <c r="Q1359" s="247"/>
      <c r="R1359" s="242"/>
      <c r="S1359" s="265"/>
    </row>
    <row r="1360" spans="1:20" s="264" customFormat="1" ht="47.25" customHeight="1" x14ac:dyDescent="0.35">
      <c r="A1360" s="441"/>
      <c r="B1360" s="444"/>
      <c r="C1360" s="257"/>
      <c r="D1360" s="258" t="s">
        <v>6</v>
      </c>
      <c r="E1360" s="257"/>
      <c r="F1360" s="259"/>
      <c r="G1360" s="259"/>
      <c r="H1360" s="260">
        <v>100</v>
      </c>
      <c r="I1360" s="260">
        <f>H1360</f>
        <v>100</v>
      </c>
      <c r="J1360" s="261"/>
      <c r="K1360" s="258" t="s">
        <v>6</v>
      </c>
      <c r="L1360" s="259"/>
      <c r="M1360" s="262"/>
      <c r="N1360" s="262"/>
      <c r="O1360" s="260">
        <f>(O1349+O1352+O1354)/3</f>
        <v>99.722597995429453</v>
      </c>
      <c r="P1360" s="260">
        <f>O1360</f>
        <v>99.722597995429453</v>
      </c>
      <c r="Q1360" s="260">
        <f>(I1360+P1360)/2</f>
        <v>99.861298997714727</v>
      </c>
      <c r="R1360" s="257" t="s">
        <v>490</v>
      </c>
      <c r="S1360" s="265"/>
      <c r="T1360" s="263"/>
    </row>
    <row r="1361" spans="1:20" ht="52.5" customHeight="1" x14ac:dyDescent="0.35">
      <c r="A1361" s="439">
        <v>82</v>
      </c>
      <c r="B1361" s="442" t="s">
        <v>218</v>
      </c>
      <c r="C1361" s="237" t="s">
        <v>12</v>
      </c>
      <c r="D1361" s="240" t="s">
        <v>315</v>
      </c>
      <c r="E1361" s="244"/>
      <c r="F1361" s="244"/>
      <c r="G1361" s="244"/>
      <c r="H1361" s="243">
        <v>100</v>
      </c>
      <c r="I1361" s="243">
        <f>H1361</f>
        <v>100</v>
      </c>
      <c r="J1361" s="237" t="s">
        <v>12</v>
      </c>
      <c r="K1361" s="240" t="str">
        <f>D1361</f>
        <v>Методическое обеспечение образовательной деятельности</v>
      </c>
      <c r="L1361" s="245"/>
      <c r="M1361" s="245"/>
      <c r="N1361" s="245"/>
      <c r="O1361" s="243">
        <f>(O1362+O1363+O1364)/3</f>
        <v>105.80808080808079</v>
      </c>
      <c r="P1361" s="243">
        <f>O1361</f>
        <v>105.80808080808079</v>
      </c>
      <c r="Q1361" s="247">
        <f>(P1361+I1361)/2</f>
        <v>102.90404040404039</v>
      </c>
      <c r="R1361" s="244"/>
      <c r="S1361" s="265"/>
    </row>
    <row r="1362" spans="1:20" ht="177.75" customHeight="1" x14ac:dyDescent="0.35">
      <c r="A1362" s="440"/>
      <c r="B1362" s="443"/>
      <c r="C1362" s="242" t="s">
        <v>7</v>
      </c>
      <c r="D1362" s="238" t="s">
        <v>219</v>
      </c>
      <c r="E1362" s="245" t="s">
        <v>27</v>
      </c>
      <c r="F1362" s="245">
        <v>65</v>
      </c>
      <c r="G1362" s="245">
        <v>71.5</v>
      </c>
      <c r="H1362" s="248">
        <v>100</v>
      </c>
      <c r="I1362" s="245"/>
      <c r="J1362" s="245" t="s">
        <v>7</v>
      </c>
      <c r="K1362" s="276" t="s">
        <v>220</v>
      </c>
      <c r="L1362" s="277" t="s">
        <v>210</v>
      </c>
      <c r="M1362" s="278">
        <v>11</v>
      </c>
      <c r="N1362" s="278">
        <v>12</v>
      </c>
      <c r="O1362" s="279">
        <f>N1362/M1362*100</f>
        <v>109.09090909090908</v>
      </c>
      <c r="P1362" s="270"/>
      <c r="Q1362" s="247"/>
      <c r="R1362" s="250"/>
      <c r="S1362" s="265"/>
    </row>
    <row r="1363" spans="1:20" ht="36.75" customHeight="1" x14ac:dyDescent="0.35">
      <c r="A1363" s="440"/>
      <c r="B1363" s="443"/>
      <c r="C1363" s="242"/>
      <c r="D1363" s="238"/>
      <c r="E1363" s="245"/>
      <c r="F1363" s="245"/>
      <c r="G1363" s="245"/>
      <c r="H1363" s="248"/>
      <c r="I1363" s="245"/>
      <c r="J1363" s="245" t="s">
        <v>8</v>
      </c>
      <c r="K1363" s="271" t="s">
        <v>221</v>
      </c>
      <c r="L1363" s="245" t="s">
        <v>210</v>
      </c>
      <c r="M1363" s="278">
        <v>24</v>
      </c>
      <c r="N1363" s="278">
        <v>26</v>
      </c>
      <c r="O1363" s="280">
        <f>N1363/M1363*100</f>
        <v>108.33333333333333</v>
      </c>
      <c r="P1363" s="270"/>
      <c r="Q1363" s="247"/>
      <c r="R1363" s="242"/>
      <c r="S1363" s="265"/>
    </row>
    <row r="1364" spans="1:20" ht="36.75" customHeight="1" x14ac:dyDescent="0.35">
      <c r="A1364" s="440"/>
      <c r="B1364" s="443"/>
      <c r="C1364" s="308"/>
      <c r="D1364" s="309"/>
      <c r="E1364" s="310"/>
      <c r="F1364" s="310"/>
      <c r="G1364" s="310"/>
      <c r="H1364" s="311"/>
      <c r="I1364" s="310"/>
      <c r="J1364" s="245" t="s">
        <v>9</v>
      </c>
      <c r="K1364" s="312" t="s">
        <v>42</v>
      </c>
      <c r="L1364" s="245" t="s">
        <v>210</v>
      </c>
      <c r="M1364" s="313">
        <v>9</v>
      </c>
      <c r="N1364" s="313">
        <v>9</v>
      </c>
      <c r="O1364" s="280">
        <f>N1364/M1364*100</f>
        <v>100</v>
      </c>
      <c r="P1364" s="314"/>
      <c r="Q1364" s="315"/>
      <c r="R1364" s="242"/>
      <c r="S1364" s="265"/>
    </row>
    <row r="1365" spans="1:20" s="264" customFormat="1" ht="45.75" customHeight="1" x14ac:dyDescent="0.35">
      <c r="A1365" s="441"/>
      <c r="B1365" s="444"/>
      <c r="C1365" s="281"/>
      <c r="D1365" s="282" t="s">
        <v>6</v>
      </c>
      <c r="E1365" s="281"/>
      <c r="F1365" s="283"/>
      <c r="G1365" s="283"/>
      <c r="H1365" s="284">
        <f>H1361</f>
        <v>100</v>
      </c>
      <c r="I1365" s="284">
        <f>H1365</f>
        <v>100</v>
      </c>
      <c r="J1365" s="285"/>
      <c r="K1365" s="282" t="s">
        <v>6</v>
      </c>
      <c r="L1365" s="283"/>
      <c r="M1365" s="286"/>
      <c r="N1365" s="286"/>
      <c r="O1365" s="284">
        <f>O1361</f>
        <v>105.80808080808079</v>
      </c>
      <c r="P1365" s="284">
        <f>P1361</f>
        <v>105.80808080808079</v>
      </c>
      <c r="Q1365" s="284">
        <f>(P1365+I1365)/2</f>
        <v>102.90404040404039</v>
      </c>
      <c r="R1365" s="257" t="s">
        <v>33</v>
      </c>
      <c r="S1365" s="265"/>
      <c r="T1365" s="263"/>
    </row>
    <row r="1366" spans="1:20" s="289" customFormat="1" ht="42" customHeight="1" x14ac:dyDescent="0.35">
      <c r="A1366" s="287"/>
      <c r="B1366" s="288"/>
      <c r="D1366" s="290"/>
      <c r="I1366" s="291"/>
      <c r="J1366" s="291"/>
      <c r="K1366" s="291"/>
      <c r="L1366" s="291"/>
      <c r="M1366" s="291"/>
      <c r="N1366" s="291"/>
      <c r="O1366" s="291"/>
      <c r="Q1366" s="291"/>
      <c r="R1366" s="292"/>
      <c r="S1366" s="265"/>
      <c r="T1366" s="291"/>
    </row>
    <row r="1367" spans="1:20" x14ac:dyDescent="0.35">
      <c r="S1367" s="265"/>
    </row>
  </sheetData>
  <customSheetViews>
    <customSheetView guid="{C9F1CD8B-88B9-4DAE-A4BC-66122758B494}" scale="51" showPageBreaks="1" printArea="1" view="pageBreakPreview">
      <pane xSplit="2" ySplit="11" topLeftCell="C12" activePane="bottomRight" state="frozen"/>
      <selection pane="bottomRight" activeCell="A12" sqref="A12:A21"/>
      <pageMargins left="0.31496062992125984" right="0.19685039370078741" top="0.19685039370078741" bottom="0.19685039370078741" header="0.31496062992125984" footer="0.31496062992125984"/>
      <printOptions horizontalCentered="1"/>
      <pageSetup paperSize="9" scale="28" fitToHeight="0" orientation="landscape" horizontalDpi="4294967294" verticalDpi="4294967294" r:id="rId1"/>
    </customSheetView>
    <customSheetView guid="{BF2E1CD2-29A2-4222-9DA3-D4919BDF686E}" scale="55" showPageBreaks="1" printArea="1" showAutoFilter="1" view="pageBreakPreview">
      <pane xSplit="2" ySplit="64" topLeftCell="E721" activePane="bottomRight" state="frozen"/>
      <selection pane="bottomRight" activeCell="K17" sqref="K17"/>
      <pageMargins left="0.31496062992125984" right="0.19685039370078741" top="0.19685039370078741" bottom="0.19685039370078741" header="0.31496062992125984" footer="0.31496062992125984"/>
      <printOptions horizontalCentered="1"/>
      <pageSetup paperSize="9" scale="28" fitToHeight="0" orientation="landscape" horizontalDpi="4294967294" verticalDpi="4294967294" r:id="rId2"/>
      <autoFilter ref="A11:W1394"/>
    </customSheetView>
    <customSheetView guid="{A84849BF-FC0F-466E-A1F7-E2020CC4114A}" scale="51" showPageBreaks="1" printArea="1" view="pageBreakPreview">
      <pane xSplit="2" ySplit="11" topLeftCell="C1065" activePane="bottomRight" state="frozen"/>
      <selection pane="bottomRight" activeCell="K657" sqref="K657"/>
      <pageMargins left="0.31496062992125984" right="0.19685039370078741" top="0.19685039370078741" bottom="0.19685039370078741" header="0.31496062992125984" footer="0.31496062992125984"/>
      <printOptions horizontalCentered="1"/>
      <pageSetup paperSize="9" scale="28" fitToHeight="0" orientation="landscape" horizontalDpi="4294967294" verticalDpi="4294967294" r:id="rId3"/>
    </customSheetView>
    <customSheetView guid="{5091A97D-793B-47DE-B525-A249A8001771}" scale="50" showPageBreaks="1" printArea="1" showAutoFilter="1" view="pageBreakPreview">
      <pane xSplit="2" ySplit="11" topLeftCell="C13" activePane="bottomRight" state="frozen"/>
      <selection pane="bottomRight" activeCell="R15" sqref="R15"/>
      <rowBreaks count="1" manualBreakCount="1">
        <brk id="1363" max="19" man="1"/>
      </rowBreaks>
      <pageMargins left="0.31496062992125984" right="0.19685039370078741" top="0.19685039370078741" bottom="0.19685039370078741" header="0.31496062992125984" footer="0.31496062992125984"/>
      <printOptions horizontalCentered="1"/>
      <pageSetup paperSize="9" scale="27" fitToHeight="0" orientation="landscape" horizontalDpi="4294967294" verticalDpi="4294967294" r:id="rId4"/>
      <autoFilter ref="A11:R1394"/>
    </customSheetView>
    <customSheetView guid="{F0AC7664-7833-44DD-99FD-120A3923E500}" scale="51" showPageBreaks="1" printArea="1" view="pageBreakPreview">
      <pane xSplit="2" ySplit="11" topLeftCell="C647" activePane="bottomRight" state="frozen"/>
      <selection pane="bottomRight" activeCell="D23" sqref="D23"/>
      <pageMargins left="0.31496062992125984" right="0.19685039370078741" top="0.19685039370078741" bottom="0.19685039370078741" header="0.31496062992125984" footer="0.31496062992125984"/>
      <printOptions horizontalCentered="1"/>
      <pageSetup paperSize="9" scale="28" fitToHeight="0" orientation="landscape" horizontalDpi="4294967294" verticalDpi="4294967294" r:id="rId5"/>
    </customSheetView>
    <customSheetView guid="{2D6C5878-5CA0-47B0-A1F6-4B79C0A506DE}" scale="55" showPageBreaks="1" printArea="1" showAutoFilter="1" view="pageBreakPreview">
      <pane xSplit="2" ySplit="11" topLeftCell="C1312" activePane="bottomRight" state="frozen"/>
      <selection pane="bottomRight" activeCell="T1322" sqref="T1322"/>
      <pageMargins left="0.31496062992125984" right="0.19685039370078741" top="0.19685039370078741" bottom="0.19685039370078741" header="0.31496062992125984" footer="0.31496062992125984"/>
      <printOptions horizontalCentered="1"/>
      <pageSetup paperSize="9" scale="28" fitToHeight="0" orientation="landscape" horizontalDpi="4294967294" verticalDpi="4294967294" r:id="rId6"/>
      <autoFilter ref="A11:AA1401"/>
    </customSheetView>
    <customSheetView guid="{FB9F6257-6C04-42F3-9B20-CD739CE2F0C0}" scale="69" showPageBreaks="1" printArea="1" view="pageBreakPreview" topLeftCell="A879">
      <selection activeCell="J867" sqref="J867"/>
      <pageMargins left="0.31496062992125984" right="0.19685039370078741" top="0.19685039370078741" bottom="0.19685039370078741" header="0.31496062992125984" footer="0.31496062992125984"/>
      <printOptions horizontalCentered="1"/>
      <pageSetup paperSize="9" scale="28" fitToHeight="0" orientation="landscape" horizontalDpi="4294967294" verticalDpi="4294967294" r:id="rId7"/>
    </customSheetView>
  </customSheetViews>
  <mergeCells count="175">
    <mergeCell ref="A1361:A1365"/>
    <mergeCell ref="B1361:B1365"/>
    <mergeCell ref="A1301:A1317"/>
    <mergeCell ref="B1301:B1317"/>
    <mergeCell ref="A1318:A1336"/>
    <mergeCell ref="B1318:B1336"/>
    <mergeCell ref="B1349:B1360"/>
    <mergeCell ref="A280:A288"/>
    <mergeCell ref="B429:B454"/>
    <mergeCell ref="B455:B478"/>
    <mergeCell ref="B479:B502"/>
    <mergeCell ref="B503:B526"/>
    <mergeCell ref="A602:A625"/>
    <mergeCell ref="A626:A649"/>
    <mergeCell ref="B1183:B1206"/>
    <mergeCell ref="A1207:A1230"/>
    <mergeCell ref="B1207:B1230"/>
    <mergeCell ref="B1063:B1086"/>
    <mergeCell ref="A1063:A1086"/>
    <mergeCell ref="A1349:A1360"/>
    <mergeCell ref="B1284:B1300"/>
    <mergeCell ref="A1159:A1182"/>
    <mergeCell ref="B1159:B1182"/>
    <mergeCell ref="A818:A841"/>
    <mergeCell ref="B247:B255"/>
    <mergeCell ref="B256:B267"/>
    <mergeCell ref="B318:B326"/>
    <mergeCell ref="B327:B335"/>
    <mergeCell ref="B336:B344"/>
    <mergeCell ref="B722:B745"/>
    <mergeCell ref="B114:B122"/>
    <mergeCell ref="B123:B131"/>
    <mergeCell ref="B345:B353"/>
    <mergeCell ref="B354:B362"/>
    <mergeCell ref="B268:B279"/>
    <mergeCell ref="B280:B288"/>
    <mergeCell ref="B289:B297"/>
    <mergeCell ref="B298:B308"/>
    <mergeCell ref="B309:B317"/>
    <mergeCell ref="B210:B218"/>
    <mergeCell ref="B219:B228"/>
    <mergeCell ref="B229:B237"/>
    <mergeCell ref="B238:B246"/>
    <mergeCell ref="B132:B140"/>
    <mergeCell ref="B141:B152"/>
    <mergeCell ref="B153:B161"/>
    <mergeCell ref="B162:B170"/>
    <mergeCell ref="B171:B179"/>
    <mergeCell ref="B818:B841"/>
    <mergeCell ref="A842:A870"/>
    <mergeCell ref="A871:A894"/>
    <mergeCell ref="B871:B894"/>
    <mergeCell ref="A1231:A1254"/>
    <mergeCell ref="B1231:B1254"/>
    <mergeCell ref="B405:B428"/>
    <mergeCell ref="A289:A297"/>
    <mergeCell ref="B363:B371"/>
    <mergeCell ref="B372:B380"/>
    <mergeCell ref="A650:A673"/>
    <mergeCell ref="B527:B550"/>
    <mergeCell ref="B551:B577"/>
    <mergeCell ref="B578:B601"/>
    <mergeCell ref="A298:A308"/>
    <mergeCell ref="A309:A317"/>
    <mergeCell ref="A336:A344"/>
    <mergeCell ref="A895:A918"/>
    <mergeCell ref="B895:B918"/>
    <mergeCell ref="A1087:A1110"/>
    <mergeCell ref="B1087:B1110"/>
    <mergeCell ref="A1111:A1134"/>
    <mergeCell ref="B1111:B1134"/>
    <mergeCell ref="A8:A10"/>
    <mergeCell ref="A171:A179"/>
    <mergeCell ref="A180:A188"/>
    <mergeCell ref="A189:A196"/>
    <mergeCell ref="A197:A209"/>
    <mergeCell ref="A219:A228"/>
    <mergeCell ref="A94:A104"/>
    <mergeCell ref="A105:A113"/>
    <mergeCell ref="A114:A122"/>
    <mergeCell ref="A123:A131"/>
    <mergeCell ref="A132:A140"/>
    <mergeCell ref="A141:A152"/>
    <mergeCell ref="A153:A161"/>
    <mergeCell ref="A162:A170"/>
    <mergeCell ref="A23:A33"/>
    <mergeCell ref="A210:A218"/>
    <mergeCell ref="A34:A46"/>
    <mergeCell ref="A47:A55"/>
    <mergeCell ref="A56:A67"/>
    <mergeCell ref="A68:A76"/>
    <mergeCell ref="A77:A84"/>
    <mergeCell ref="A85:A93"/>
    <mergeCell ref="A12:A22"/>
    <mergeCell ref="A229:A237"/>
    <mergeCell ref="B602:B625"/>
    <mergeCell ref="B626:B649"/>
    <mergeCell ref="B650:B673"/>
    <mergeCell ref="A503:A526"/>
    <mergeCell ref="B381:B404"/>
    <mergeCell ref="A527:A550"/>
    <mergeCell ref="A551:A577"/>
    <mergeCell ref="A578:A601"/>
    <mergeCell ref="A354:A362"/>
    <mergeCell ref="A363:A371"/>
    <mergeCell ref="A372:A380"/>
    <mergeCell ref="A381:A404"/>
    <mergeCell ref="A405:A428"/>
    <mergeCell ref="A429:A454"/>
    <mergeCell ref="A455:A478"/>
    <mergeCell ref="A479:A502"/>
    <mergeCell ref="A345:A353"/>
    <mergeCell ref="A268:A279"/>
    <mergeCell ref="A238:A246"/>
    <mergeCell ref="A247:A255"/>
    <mergeCell ref="A256:A267"/>
    <mergeCell ref="A318:A326"/>
    <mergeCell ref="A327:A335"/>
    <mergeCell ref="B2:Q2"/>
    <mergeCell ref="B3:Q3"/>
    <mergeCell ref="B4:Q4"/>
    <mergeCell ref="B5:Q5"/>
    <mergeCell ref="B6:Q6"/>
    <mergeCell ref="B8:B10"/>
    <mergeCell ref="D8:R8"/>
    <mergeCell ref="D9:I9"/>
    <mergeCell ref="J9:P9"/>
    <mergeCell ref="Q9:R9"/>
    <mergeCell ref="B180:B188"/>
    <mergeCell ref="B189:B196"/>
    <mergeCell ref="B197:B209"/>
    <mergeCell ref="B12:B22"/>
    <mergeCell ref="B94:B104"/>
    <mergeCell ref="B23:B33"/>
    <mergeCell ref="B34:B46"/>
    <mergeCell ref="B47:B55"/>
    <mergeCell ref="B56:B67"/>
    <mergeCell ref="B105:B113"/>
    <mergeCell ref="B68:B76"/>
    <mergeCell ref="B77:B84"/>
    <mergeCell ref="B85:B93"/>
    <mergeCell ref="A1255:A1271"/>
    <mergeCell ref="B1255:B1271"/>
    <mergeCell ref="B1272:B1283"/>
    <mergeCell ref="A1272:A1283"/>
    <mergeCell ref="A943:A966"/>
    <mergeCell ref="B943:B966"/>
    <mergeCell ref="B967:B990"/>
    <mergeCell ref="A967:A990"/>
    <mergeCell ref="A1135:A1158"/>
    <mergeCell ref="B1135:B1158"/>
    <mergeCell ref="A1284:A1300"/>
    <mergeCell ref="A1337:A1348"/>
    <mergeCell ref="B1337:B1348"/>
    <mergeCell ref="A1183:A1206"/>
    <mergeCell ref="B674:B697"/>
    <mergeCell ref="B698:B721"/>
    <mergeCell ref="B770:B793"/>
    <mergeCell ref="B794:B817"/>
    <mergeCell ref="A674:A697"/>
    <mergeCell ref="A698:A721"/>
    <mergeCell ref="A722:A745"/>
    <mergeCell ref="A746:A769"/>
    <mergeCell ref="A770:A793"/>
    <mergeCell ref="A1039:A1062"/>
    <mergeCell ref="B1039:B1062"/>
    <mergeCell ref="A991:A1014"/>
    <mergeCell ref="B991:B1014"/>
    <mergeCell ref="A1015:A1038"/>
    <mergeCell ref="B1015:B1038"/>
    <mergeCell ref="B746:B769"/>
    <mergeCell ref="A794:A817"/>
    <mergeCell ref="B842:B870"/>
    <mergeCell ref="A919:A942"/>
    <mergeCell ref="B919:B942"/>
  </mergeCells>
  <printOptions horizontalCentered="1"/>
  <pageMargins left="0.31496062992125984" right="0.19685039370078741" top="0.19685039370078741" bottom="0.19685039370078741" header="0.31496062992125984" footer="0.31496062992125984"/>
  <pageSetup paperSize="9" scale="28" fitToHeight="0" orientation="landscape" horizontalDpi="4294967294" verticalDpi="4294967294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  <pageSetUpPr fitToPage="1"/>
  </sheetPr>
  <dimension ref="A1:S262"/>
  <sheetViews>
    <sheetView view="pageBreakPreview" zoomScale="65" zoomScaleNormal="100" zoomScaleSheetLayoutView="65" workbookViewId="0">
      <selection activeCell="R14" sqref="R14"/>
    </sheetView>
  </sheetViews>
  <sheetFormatPr defaultRowHeight="16.5" x14ac:dyDescent="0.25"/>
  <cols>
    <col min="1" max="1" width="9.140625" style="95"/>
    <col min="2" max="2" width="29.5703125" customWidth="1"/>
    <col min="3" max="3" width="9.140625" style="41"/>
    <col min="4" max="4" width="38.140625" style="211" customWidth="1"/>
    <col min="5" max="5" width="18.85546875" style="41" customWidth="1"/>
    <col min="6" max="6" width="16.140625" style="41" customWidth="1"/>
    <col min="7" max="7" width="18" style="41" customWidth="1"/>
    <col min="8" max="8" width="17.7109375" style="41" customWidth="1"/>
    <col min="9" max="9" width="15.42578125" style="41" customWidth="1"/>
    <col min="10" max="10" width="12.5703125" style="41" customWidth="1"/>
    <col min="11" max="11" width="40.7109375" style="211" customWidth="1"/>
    <col min="12" max="12" width="16.5703125" style="41" customWidth="1"/>
    <col min="13" max="14" width="21" style="41" customWidth="1"/>
    <col min="15" max="15" width="13.42578125" style="41" customWidth="1"/>
    <col min="16" max="16" width="18.42578125" style="41" customWidth="1"/>
    <col min="17" max="17" width="14.42578125" style="41" customWidth="1"/>
    <col min="18" max="18" width="24" style="41" customWidth="1"/>
    <col min="19" max="19" width="21.7109375" style="106" customWidth="1"/>
  </cols>
  <sheetData>
    <row r="1" spans="1:19" ht="18.75" x14ac:dyDescent="0.25">
      <c r="B1" s="1"/>
      <c r="C1" s="189"/>
      <c r="D1" s="190"/>
      <c r="E1" s="191"/>
      <c r="F1" s="192"/>
      <c r="G1" s="192"/>
      <c r="H1" s="192"/>
      <c r="I1" s="189"/>
      <c r="J1" s="189"/>
      <c r="K1" s="190"/>
      <c r="L1" s="189"/>
      <c r="M1" s="189"/>
      <c r="N1" s="189"/>
      <c r="O1" s="189"/>
      <c r="P1" s="189"/>
      <c r="Q1" s="189"/>
      <c r="R1" s="189"/>
    </row>
    <row r="2" spans="1:19" ht="20.25" x14ac:dyDescent="0.25">
      <c r="B2" s="431" t="s">
        <v>0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189"/>
    </row>
    <row r="3" spans="1:19" ht="16.5" customHeight="1" x14ac:dyDescent="0.25">
      <c r="B3" s="431" t="s">
        <v>326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189"/>
    </row>
    <row r="4" spans="1:19" ht="24" customHeight="1" x14ac:dyDescent="0.25">
      <c r="B4" s="432" t="s">
        <v>322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189"/>
    </row>
    <row r="5" spans="1:19" x14ac:dyDescent="0.25">
      <c r="B5" s="428" t="s">
        <v>35</v>
      </c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193"/>
    </row>
    <row r="6" spans="1:19" ht="20.25" x14ac:dyDescent="0.25">
      <c r="B6" s="431" t="s">
        <v>537</v>
      </c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189"/>
    </row>
    <row r="7" spans="1:19" x14ac:dyDescent="0.25">
      <c r="B7" s="10"/>
      <c r="C7" s="194"/>
      <c r="D7" s="195"/>
      <c r="E7" s="194"/>
      <c r="F7" s="196"/>
      <c r="G7" s="194"/>
      <c r="H7" s="194"/>
      <c r="I7" s="194"/>
      <c r="J7" s="194"/>
      <c r="K7" s="195"/>
      <c r="L7" s="194"/>
      <c r="M7" s="194"/>
      <c r="N7" s="194"/>
      <c r="O7" s="194"/>
      <c r="P7" s="194"/>
      <c r="Q7" s="194"/>
      <c r="R7" s="189"/>
    </row>
    <row r="8" spans="1:19" x14ac:dyDescent="0.25">
      <c r="A8" s="418" t="s">
        <v>1</v>
      </c>
      <c r="B8" s="418" t="s">
        <v>1</v>
      </c>
      <c r="C8" s="16"/>
      <c r="D8" s="459" t="s">
        <v>2</v>
      </c>
      <c r="E8" s="459"/>
      <c r="F8" s="459"/>
      <c r="G8" s="459"/>
      <c r="H8" s="459"/>
      <c r="I8" s="459"/>
      <c r="J8" s="459"/>
      <c r="K8" s="459"/>
      <c r="L8" s="459"/>
      <c r="M8" s="459"/>
      <c r="N8" s="459"/>
      <c r="O8" s="459"/>
      <c r="P8" s="459"/>
      <c r="Q8" s="460"/>
      <c r="R8" s="460"/>
    </row>
    <row r="9" spans="1:19" x14ac:dyDescent="0.25">
      <c r="A9" s="418"/>
      <c r="B9" s="418"/>
      <c r="C9" s="16"/>
      <c r="D9" s="459" t="s">
        <v>73</v>
      </c>
      <c r="E9" s="459"/>
      <c r="F9" s="459"/>
      <c r="G9" s="459"/>
      <c r="H9" s="459"/>
      <c r="I9" s="459"/>
      <c r="J9" s="459" t="s">
        <v>74</v>
      </c>
      <c r="K9" s="461"/>
      <c r="L9" s="461"/>
      <c r="M9" s="461"/>
      <c r="N9" s="461"/>
      <c r="O9" s="461"/>
      <c r="P9" s="461"/>
      <c r="Q9" s="459" t="s">
        <v>26</v>
      </c>
      <c r="R9" s="460"/>
    </row>
    <row r="10" spans="1:19" ht="33" x14ac:dyDescent="0.25">
      <c r="A10" s="430"/>
      <c r="B10" s="418"/>
      <c r="C10" s="16" t="s">
        <v>1</v>
      </c>
      <c r="D10" s="197" t="s">
        <v>5</v>
      </c>
      <c r="E10" s="171" t="s">
        <v>11</v>
      </c>
      <c r="F10" s="198" t="s">
        <v>17</v>
      </c>
      <c r="G10" s="198" t="s">
        <v>18</v>
      </c>
      <c r="H10" s="198" t="s">
        <v>19</v>
      </c>
      <c r="I10" s="198" t="s">
        <v>20</v>
      </c>
      <c r="J10" s="16" t="s">
        <v>1</v>
      </c>
      <c r="K10" s="197" t="s">
        <v>5</v>
      </c>
      <c r="L10" s="171" t="s">
        <v>11</v>
      </c>
      <c r="M10" s="198" t="s">
        <v>21</v>
      </c>
      <c r="N10" s="198" t="s">
        <v>22</v>
      </c>
      <c r="O10" s="198" t="s">
        <v>24</v>
      </c>
      <c r="P10" s="198" t="s">
        <v>23</v>
      </c>
      <c r="Q10" s="198" t="s">
        <v>25</v>
      </c>
      <c r="R10" s="163" t="s">
        <v>16</v>
      </c>
    </row>
    <row r="11" spans="1:19" s="345" customFormat="1" ht="16.5" customHeight="1" x14ac:dyDescent="0.25">
      <c r="A11" s="103">
        <v>1</v>
      </c>
      <c r="B11" s="74">
        <v>2</v>
      </c>
      <c r="C11" s="199">
        <v>3</v>
      </c>
      <c r="D11" s="344">
        <v>4</v>
      </c>
      <c r="E11" s="200">
        <v>5</v>
      </c>
      <c r="F11" s="199">
        <v>6</v>
      </c>
      <c r="G11" s="344">
        <v>7</v>
      </c>
      <c r="H11" s="200">
        <v>8</v>
      </c>
      <c r="I11" s="199">
        <v>9</v>
      </c>
      <c r="J11" s="200">
        <v>10</v>
      </c>
      <c r="K11" s="199">
        <v>11</v>
      </c>
      <c r="L11" s="344">
        <v>12</v>
      </c>
      <c r="M11" s="200">
        <v>13</v>
      </c>
      <c r="N11" s="199">
        <v>14</v>
      </c>
      <c r="O11" s="200">
        <v>15</v>
      </c>
      <c r="P11" s="344">
        <v>16</v>
      </c>
      <c r="Q11" s="344">
        <v>17</v>
      </c>
      <c r="R11" s="199">
        <v>18</v>
      </c>
      <c r="S11" s="105"/>
    </row>
    <row r="12" spans="1:19" ht="66" x14ac:dyDescent="0.25">
      <c r="A12" s="462" t="s">
        <v>70</v>
      </c>
      <c r="B12" s="456" t="s">
        <v>366</v>
      </c>
      <c r="C12" s="16" t="s">
        <v>12</v>
      </c>
      <c r="D12" s="54" t="s">
        <v>464</v>
      </c>
      <c r="E12" s="16"/>
      <c r="F12" s="164"/>
      <c r="G12" s="42"/>
      <c r="H12" s="42">
        <f>H13</f>
        <v>100</v>
      </c>
      <c r="I12" s="42">
        <f>H12</f>
        <v>100</v>
      </c>
      <c r="J12" s="16" t="s">
        <v>12</v>
      </c>
      <c r="K12" s="54" t="str">
        <f>D12</f>
        <v xml:space="preserve">Спортивная подготовка по олимпийским видам спорта бокс (этап начальной подготовки) </v>
      </c>
      <c r="L12" s="43"/>
      <c r="M12" s="55"/>
      <c r="N12" s="55"/>
      <c r="O12" s="42">
        <f>O13</f>
        <v>100</v>
      </c>
      <c r="P12" s="168">
        <f>O12</f>
        <v>100</v>
      </c>
      <c r="Q12" s="42">
        <f>(I12+P12)/2</f>
        <v>100</v>
      </c>
      <c r="R12" s="171"/>
    </row>
    <row r="13" spans="1:19" ht="82.5" x14ac:dyDescent="0.25">
      <c r="A13" s="463"/>
      <c r="B13" s="457"/>
      <c r="C13" s="165" t="s">
        <v>7</v>
      </c>
      <c r="D13" s="50" t="s">
        <v>235</v>
      </c>
      <c r="E13" s="43" t="s">
        <v>27</v>
      </c>
      <c r="F13" s="160">
        <v>0</v>
      </c>
      <c r="G13" s="55">
        <v>0</v>
      </c>
      <c r="H13" s="55">
        <v>100</v>
      </c>
      <c r="I13" s="42"/>
      <c r="J13" s="165" t="s">
        <v>39</v>
      </c>
      <c r="K13" s="50" t="s">
        <v>436</v>
      </c>
      <c r="L13" s="43" t="s">
        <v>227</v>
      </c>
      <c r="M13" s="43">
        <v>71</v>
      </c>
      <c r="N13" s="43">
        <v>71</v>
      </c>
      <c r="O13" s="55">
        <v>100</v>
      </c>
      <c r="P13" s="168"/>
      <c r="Q13" s="16"/>
      <c r="R13" s="17"/>
    </row>
    <row r="14" spans="1:19" ht="82.5" x14ac:dyDescent="0.25">
      <c r="A14" s="463"/>
      <c r="B14" s="457"/>
      <c r="C14" s="167" t="s">
        <v>13</v>
      </c>
      <c r="D14" s="54" t="s">
        <v>450</v>
      </c>
      <c r="E14" s="43"/>
      <c r="F14" s="160"/>
      <c r="G14" s="55"/>
      <c r="H14" s="42">
        <f>H15</f>
        <v>100</v>
      </c>
      <c r="I14" s="42">
        <f>H14</f>
        <v>100</v>
      </c>
      <c r="J14" s="167" t="str">
        <f t="shared" ref="J14:J15" si="0">C14</f>
        <v>II</v>
      </c>
      <c r="K14" s="54" t="str">
        <f>D14</f>
        <v>Спортивная подготовка по олимпийским видам спорта 
бокс (тренировочный этап (этап спортивной специализации))</v>
      </c>
      <c r="L14" s="43"/>
      <c r="M14" s="27"/>
      <c r="N14" s="27"/>
      <c r="O14" s="42">
        <f>O15</f>
        <v>100</v>
      </c>
      <c r="P14" s="169">
        <f>O14</f>
        <v>100</v>
      </c>
      <c r="Q14" s="42">
        <f>(I14+P14)/2</f>
        <v>100</v>
      </c>
      <c r="R14" s="171"/>
    </row>
    <row r="15" spans="1:19" ht="99" x14ac:dyDescent="0.25">
      <c r="A15" s="463"/>
      <c r="B15" s="457"/>
      <c r="C15" s="165" t="s">
        <v>14</v>
      </c>
      <c r="D15" s="50" t="s">
        <v>350</v>
      </c>
      <c r="E15" s="43" t="s">
        <v>27</v>
      </c>
      <c r="F15" s="160">
        <v>0</v>
      </c>
      <c r="G15" s="55">
        <v>0</v>
      </c>
      <c r="H15" s="55">
        <v>100</v>
      </c>
      <c r="I15" s="42"/>
      <c r="J15" s="167" t="str">
        <f t="shared" si="0"/>
        <v>2.1.</v>
      </c>
      <c r="K15" s="50" t="s">
        <v>436</v>
      </c>
      <c r="L15" s="43" t="s">
        <v>227</v>
      </c>
      <c r="M15" s="43">
        <v>23</v>
      </c>
      <c r="N15" s="43">
        <v>23</v>
      </c>
      <c r="O15" s="55">
        <v>100</v>
      </c>
      <c r="P15" s="168"/>
      <c r="Q15" s="42"/>
      <c r="R15" s="17"/>
    </row>
    <row r="16" spans="1:19" s="26" customFormat="1" ht="66" x14ac:dyDescent="0.25">
      <c r="A16" s="463"/>
      <c r="B16" s="457"/>
      <c r="C16" s="167" t="s">
        <v>30</v>
      </c>
      <c r="D16" s="54" t="s">
        <v>465</v>
      </c>
      <c r="E16" s="16"/>
      <c r="F16" s="164"/>
      <c r="G16" s="42"/>
      <c r="H16" s="42">
        <f>H17</f>
        <v>100</v>
      </c>
      <c r="I16" s="42">
        <f>H16</f>
        <v>100</v>
      </c>
      <c r="J16" s="167" t="str">
        <f>C16</f>
        <v>III</v>
      </c>
      <c r="K16" s="54" t="str">
        <f>D16</f>
        <v>Спортивная подготовка по олимпийским видам спорта 
спортивная борьба (этап начальной подготовки)</v>
      </c>
      <c r="L16" s="43"/>
      <c r="M16" s="27"/>
      <c r="N16" s="27"/>
      <c r="O16" s="42">
        <f>O17</f>
        <v>100</v>
      </c>
      <c r="P16" s="168">
        <f>O16</f>
        <v>100</v>
      </c>
      <c r="Q16" s="42">
        <f t="shared" ref="Q16:Q31" si="1">(I16+P16)/2</f>
        <v>100</v>
      </c>
      <c r="R16" s="171"/>
      <c r="S16" s="336"/>
    </row>
    <row r="17" spans="1:19" ht="82.5" x14ac:dyDescent="0.25">
      <c r="A17" s="463"/>
      <c r="B17" s="457"/>
      <c r="C17" s="165" t="s">
        <v>31</v>
      </c>
      <c r="D17" s="50" t="s">
        <v>235</v>
      </c>
      <c r="E17" s="43" t="s">
        <v>27</v>
      </c>
      <c r="F17" s="160">
        <v>0</v>
      </c>
      <c r="G17" s="55">
        <v>0</v>
      </c>
      <c r="H17" s="55">
        <v>100</v>
      </c>
      <c r="I17" s="42"/>
      <c r="J17" s="167" t="str">
        <f t="shared" ref="J17:J21" si="2">C17</f>
        <v>3.1.</v>
      </c>
      <c r="K17" s="50" t="s">
        <v>436</v>
      </c>
      <c r="L17" s="43" t="s">
        <v>227</v>
      </c>
      <c r="M17" s="43">
        <v>70</v>
      </c>
      <c r="N17" s="43">
        <v>70</v>
      </c>
      <c r="O17" s="55">
        <f>(N17/M17)*100</f>
        <v>100</v>
      </c>
      <c r="P17" s="168"/>
      <c r="Q17" s="42"/>
      <c r="R17" s="17"/>
      <c r="S17" s="107"/>
    </row>
    <row r="18" spans="1:19" s="26" customFormat="1" ht="82.5" x14ac:dyDescent="0.25">
      <c r="A18" s="463"/>
      <c r="B18" s="457"/>
      <c r="C18" s="167" t="s">
        <v>44</v>
      </c>
      <c r="D18" s="54" t="s">
        <v>466</v>
      </c>
      <c r="E18" s="16"/>
      <c r="F18" s="164"/>
      <c r="G18" s="42"/>
      <c r="H18" s="42">
        <f>H19</f>
        <v>100</v>
      </c>
      <c r="I18" s="42">
        <f>H18</f>
        <v>100</v>
      </c>
      <c r="J18" s="167" t="str">
        <f t="shared" si="2"/>
        <v>IV</v>
      </c>
      <c r="K18" s="54" t="str">
        <f>D18</f>
        <v>Спортивная подготовка по олимпийским видам спорта 
спортивная борьба (тренировочный этап (этап спортивной специализации))</v>
      </c>
      <c r="L18" s="43"/>
      <c r="M18" s="27"/>
      <c r="N18" s="27"/>
      <c r="O18" s="42">
        <f>O19</f>
        <v>100</v>
      </c>
      <c r="P18" s="168">
        <f>O18</f>
        <v>100</v>
      </c>
      <c r="Q18" s="42">
        <f t="shared" si="1"/>
        <v>100</v>
      </c>
      <c r="R18" s="171"/>
      <c r="S18" s="336"/>
    </row>
    <row r="19" spans="1:19" ht="99" x14ac:dyDescent="0.25">
      <c r="A19" s="463"/>
      <c r="B19" s="457"/>
      <c r="C19" s="165" t="s">
        <v>45</v>
      </c>
      <c r="D19" s="50" t="s">
        <v>350</v>
      </c>
      <c r="E19" s="43" t="s">
        <v>27</v>
      </c>
      <c r="F19" s="160">
        <v>0</v>
      </c>
      <c r="G19" s="55">
        <v>0</v>
      </c>
      <c r="H19" s="55">
        <v>100</v>
      </c>
      <c r="I19" s="42"/>
      <c r="J19" s="167" t="str">
        <f t="shared" si="2"/>
        <v>4.1.</v>
      </c>
      <c r="K19" s="50" t="s">
        <v>436</v>
      </c>
      <c r="L19" s="43" t="s">
        <v>227</v>
      </c>
      <c r="M19" s="43">
        <v>28</v>
      </c>
      <c r="N19" s="43">
        <v>28</v>
      </c>
      <c r="O19" s="55">
        <v>100</v>
      </c>
      <c r="P19" s="168"/>
      <c r="Q19" s="42"/>
      <c r="R19" s="17"/>
      <c r="S19" s="107"/>
    </row>
    <row r="20" spans="1:19" ht="66" x14ac:dyDescent="0.25">
      <c r="A20" s="463"/>
      <c r="B20" s="457"/>
      <c r="C20" s="167" t="s">
        <v>175</v>
      </c>
      <c r="D20" s="54" t="s">
        <v>467</v>
      </c>
      <c r="E20" s="16"/>
      <c r="F20" s="164"/>
      <c r="G20" s="42"/>
      <c r="H20" s="42">
        <f>H21</f>
        <v>100</v>
      </c>
      <c r="I20" s="42">
        <f>H20</f>
        <v>100</v>
      </c>
      <c r="J20" s="167" t="str">
        <f t="shared" si="2"/>
        <v>V</v>
      </c>
      <c r="K20" s="54" t="str">
        <f>D20</f>
        <v xml:space="preserve">Спортивная подготовка по олимпийским видам спорта дзюдо (этап начальной подготовки) </v>
      </c>
      <c r="L20" s="43"/>
      <c r="M20" s="27"/>
      <c r="N20" s="27"/>
      <c r="O20" s="42">
        <f>O21</f>
        <v>100</v>
      </c>
      <c r="P20" s="168">
        <f>O20</f>
        <v>100</v>
      </c>
      <c r="Q20" s="42">
        <f t="shared" si="1"/>
        <v>100</v>
      </c>
      <c r="R20" s="171"/>
      <c r="S20" s="107"/>
    </row>
    <row r="21" spans="1:19" ht="106.5" customHeight="1" x14ac:dyDescent="0.25">
      <c r="A21" s="463"/>
      <c r="B21" s="457"/>
      <c r="C21" s="165" t="s">
        <v>176</v>
      </c>
      <c r="D21" s="50" t="s">
        <v>235</v>
      </c>
      <c r="E21" s="43" t="s">
        <v>27</v>
      </c>
      <c r="F21" s="160">
        <v>0</v>
      </c>
      <c r="G21" s="55">
        <v>0</v>
      </c>
      <c r="H21" s="55">
        <v>100</v>
      </c>
      <c r="I21" s="42"/>
      <c r="J21" s="167" t="str">
        <f t="shared" si="2"/>
        <v>5.1.</v>
      </c>
      <c r="K21" s="50" t="s">
        <v>436</v>
      </c>
      <c r="L21" s="43" t="s">
        <v>227</v>
      </c>
      <c r="M21" s="43">
        <v>100</v>
      </c>
      <c r="N21" s="43">
        <v>100</v>
      </c>
      <c r="O21" s="55">
        <v>100</v>
      </c>
      <c r="P21" s="168"/>
      <c r="Q21" s="42"/>
      <c r="R21" s="17"/>
      <c r="S21" s="107"/>
    </row>
    <row r="22" spans="1:19" ht="66" x14ac:dyDescent="0.25">
      <c r="A22" s="463"/>
      <c r="B22" s="457"/>
      <c r="C22" s="167" t="s">
        <v>181</v>
      </c>
      <c r="D22" s="54" t="s">
        <v>469</v>
      </c>
      <c r="E22" s="16"/>
      <c r="F22" s="164"/>
      <c r="G22" s="42"/>
      <c r="H22" s="42">
        <f>H23</f>
        <v>100</v>
      </c>
      <c r="I22" s="42">
        <f>H22</f>
        <v>100</v>
      </c>
      <c r="J22" s="54" t="str">
        <f>C22</f>
        <v>VI</v>
      </c>
      <c r="K22" s="54" t="str">
        <f>D22</f>
        <v xml:space="preserve">Спортивная подготовка по олимпийским видам спорта каратэ (этап начальной подготовки) </v>
      </c>
      <c r="L22" s="43"/>
      <c r="M22" s="27"/>
      <c r="N22" s="27"/>
      <c r="O22" s="42">
        <f>O23</f>
        <v>100</v>
      </c>
      <c r="P22" s="168">
        <f>O22</f>
        <v>100</v>
      </c>
      <c r="Q22" s="42">
        <f t="shared" si="1"/>
        <v>100</v>
      </c>
      <c r="R22" s="171"/>
      <c r="S22" s="107"/>
    </row>
    <row r="23" spans="1:19" ht="82.5" x14ac:dyDescent="0.25">
      <c r="A23" s="463"/>
      <c r="B23" s="457"/>
      <c r="C23" s="165" t="s">
        <v>182</v>
      </c>
      <c r="D23" s="50" t="s">
        <v>235</v>
      </c>
      <c r="E23" s="43" t="s">
        <v>27</v>
      </c>
      <c r="F23" s="160">
        <v>0</v>
      </c>
      <c r="G23" s="55">
        <v>0</v>
      </c>
      <c r="H23" s="55">
        <v>100</v>
      </c>
      <c r="I23" s="42"/>
      <c r="J23" s="165" t="str">
        <f>C23</f>
        <v>6.1.</v>
      </c>
      <c r="K23" s="50" t="s">
        <v>454</v>
      </c>
      <c r="L23" s="43" t="s">
        <v>227</v>
      </c>
      <c r="M23" s="43">
        <v>36</v>
      </c>
      <c r="N23" s="43">
        <v>36</v>
      </c>
      <c r="O23" s="55">
        <v>100</v>
      </c>
      <c r="P23" s="168"/>
      <c r="Q23" s="42"/>
      <c r="R23" s="17"/>
      <c r="S23" s="107"/>
    </row>
    <row r="24" spans="1:19" ht="82.5" x14ac:dyDescent="0.25">
      <c r="A24" s="463"/>
      <c r="B24" s="457"/>
      <c r="C24" s="167" t="s">
        <v>228</v>
      </c>
      <c r="D24" s="54" t="s">
        <v>470</v>
      </c>
      <c r="E24" s="43"/>
      <c r="F24" s="160"/>
      <c r="G24" s="55"/>
      <c r="H24" s="42">
        <f>H25</f>
        <v>100</v>
      </c>
      <c r="I24" s="42">
        <f>H24</f>
        <v>100</v>
      </c>
      <c r="J24" s="167" t="str">
        <f>C24</f>
        <v>VII</v>
      </c>
      <c r="K24" s="54" t="str">
        <f>D24</f>
        <v>Спортивная подготовка по олимпийским видам спорта 
каратэ (тренировочный этап (этап спортивной специализации))</v>
      </c>
      <c r="L24" s="43"/>
      <c r="M24" s="43"/>
      <c r="N24" s="43"/>
      <c r="O24" s="42">
        <f>O25</f>
        <v>100</v>
      </c>
      <c r="P24" s="168">
        <f>O24</f>
        <v>100</v>
      </c>
      <c r="Q24" s="42">
        <f t="shared" si="1"/>
        <v>100</v>
      </c>
      <c r="R24" s="171"/>
      <c r="S24" s="107"/>
    </row>
    <row r="25" spans="1:19" ht="99" x14ac:dyDescent="0.25">
      <c r="A25" s="463"/>
      <c r="B25" s="457"/>
      <c r="C25" s="165" t="s">
        <v>229</v>
      </c>
      <c r="D25" s="50" t="s">
        <v>468</v>
      </c>
      <c r="E25" s="43" t="s">
        <v>27</v>
      </c>
      <c r="F25" s="160">
        <v>0</v>
      </c>
      <c r="G25" s="55">
        <v>0</v>
      </c>
      <c r="H25" s="55">
        <v>100</v>
      </c>
      <c r="I25" s="42"/>
      <c r="J25" s="165" t="str">
        <f t="shared" ref="J25:J32" si="3">C25</f>
        <v>7.1.</v>
      </c>
      <c r="K25" s="50" t="s">
        <v>436</v>
      </c>
      <c r="L25" s="43" t="s">
        <v>227</v>
      </c>
      <c r="M25" s="43">
        <v>25</v>
      </c>
      <c r="N25" s="43">
        <v>25</v>
      </c>
      <c r="O25" s="55">
        <v>100</v>
      </c>
      <c r="P25" s="168"/>
      <c r="Q25" s="42"/>
      <c r="R25" s="17"/>
      <c r="S25" s="107"/>
    </row>
    <row r="26" spans="1:19" ht="66" x14ac:dyDescent="0.25">
      <c r="A26" s="463"/>
      <c r="B26" s="457"/>
      <c r="C26" s="167" t="s">
        <v>230</v>
      </c>
      <c r="D26" s="54" t="s">
        <v>539</v>
      </c>
      <c r="E26" s="348"/>
      <c r="F26" s="164"/>
      <c r="G26" s="42"/>
      <c r="H26" s="42">
        <f>H27</f>
        <v>100</v>
      </c>
      <c r="I26" s="42">
        <f>H26</f>
        <v>100</v>
      </c>
      <c r="J26" s="54" t="str">
        <f>C26</f>
        <v>VIII</v>
      </c>
      <c r="K26" s="54" t="str">
        <f>D26</f>
        <v xml:space="preserve">Спортивная подготовка по олимпийским видам спорта самбо (этап начальной подготовки) </v>
      </c>
      <c r="L26" s="43"/>
      <c r="M26" s="225"/>
      <c r="N26" s="225"/>
      <c r="O26" s="42">
        <f>O27</f>
        <v>100</v>
      </c>
      <c r="P26" s="168">
        <f>O26</f>
        <v>100</v>
      </c>
      <c r="Q26" s="42">
        <f t="shared" ref="Q26" si="4">(I26+P26)/2</f>
        <v>100</v>
      </c>
      <c r="R26" s="171"/>
      <c r="S26" s="107"/>
    </row>
    <row r="27" spans="1:19" ht="82.5" x14ac:dyDescent="0.25">
      <c r="A27" s="463"/>
      <c r="B27" s="457"/>
      <c r="C27" s="165" t="s">
        <v>231</v>
      </c>
      <c r="D27" s="50" t="s">
        <v>235</v>
      </c>
      <c r="E27" s="43" t="s">
        <v>27</v>
      </c>
      <c r="F27" s="160">
        <v>0</v>
      </c>
      <c r="G27" s="55">
        <v>0</v>
      </c>
      <c r="H27" s="55">
        <v>100</v>
      </c>
      <c r="I27" s="42"/>
      <c r="J27" s="165" t="str">
        <f>C27</f>
        <v>8.1.</v>
      </c>
      <c r="K27" s="50" t="s">
        <v>454</v>
      </c>
      <c r="L27" s="43" t="s">
        <v>227</v>
      </c>
      <c r="M27" s="43">
        <v>48</v>
      </c>
      <c r="N27" s="43">
        <v>48</v>
      </c>
      <c r="O27" s="55">
        <v>100</v>
      </c>
      <c r="P27" s="168"/>
      <c r="Q27" s="42"/>
      <c r="R27" s="17"/>
      <c r="S27" s="107"/>
    </row>
    <row r="28" spans="1:19" ht="49.5" x14ac:dyDescent="0.25">
      <c r="A28" s="463"/>
      <c r="B28" s="457"/>
      <c r="C28" s="167" t="s">
        <v>485</v>
      </c>
      <c r="D28" s="54" t="s">
        <v>444</v>
      </c>
      <c r="E28" s="316"/>
      <c r="F28" s="164"/>
      <c r="G28" s="42"/>
      <c r="H28" s="42">
        <f>(H29+H30)/2</f>
        <v>100</v>
      </c>
      <c r="I28" s="42">
        <f>H28</f>
        <v>100</v>
      </c>
      <c r="J28" s="167" t="str">
        <f t="shared" si="3"/>
        <v>IX</v>
      </c>
      <c r="K28" s="54" t="str">
        <f>D28</f>
        <v>Организация и обеспечение подготовки спортивного резерва</v>
      </c>
      <c r="L28" s="43"/>
      <c r="M28" s="43"/>
      <c r="N28" s="43"/>
      <c r="O28" s="42">
        <f>O29</f>
        <v>100</v>
      </c>
      <c r="P28" s="168">
        <f>O28</f>
        <v>100</v>
      </c>
      <c r="Q28" s="42">
        <f t="shared" si="1"/>
        <v>100</v>
      </c>
      <c r="R28" s="171"/>
      <c r="S28" s="107"/>
    </row>
    <row r="29" spans="1:19" ht="49.5" x14ac:dyDescent="0.25">
      <c r="A29" s="463"/>
      <c r="B29" s="457"/>
      <c r="C29" s="165" t="s">
        <v>486</v>
      </c>
      <c r="D29" s="50" t="s">
        <v>437</v>
      </c>
      <c r="E29" s="43" t="s">
        <v>27</v>
      </c>
      <c r="F29" s="160">
        <v>10</v>
      </c>
      <c r="G29" s="55">
        <v>10</v>
      </c>
      <c r="H29" s="55">
        <v>100</v>
      </c>
      <c r="I29" s="42"/>
      <c r="J29" s="165" t="str">
        <f t="shared" si="3"/>
        <v>9.1.</v>
      </c>
      <c r="K29" s="50" t="s">
        <v>439</v>
      </c>
      <c r="L29" s="43" t="s">
        <v>227</v>
      </c>
      <c r="M29" s="43">
        <v>343</v>
      </c>
      <c r="N29" s="43">
        <v>343</v>
      </c>
      <c r="O29" s="55">
        <v>100</v>
      </c>
      <c r="P29" s="168"/>
      <c r="Q29" s="42"/>
      <c r="R29" s="17"/>
      <c r="S29" s="107"/>
    </row>
    <row r="30" spans="1:19" ht="73.5" customHeight="1" x14ac:dyDescent="0.25">
      <c r="A30" s="463"/>
      <c r="B30" s="457"/>
      <c r="C30" s="165" t="s">
        <v>487</v>
      </c>
      <c r="D30" s="50" t="s">
        <v>438</v>
      </c>
      <c r="E30" s="43" t="s">
        <v>27</v>
      </c>
      <c r="F30" s="160">
        <v>90</v>
      </c>
      <c r="G30" s="55">
        <v>90</v>
      </c>
      <c r="H30" s="55">
        <v>100</v>
      </c>
      <c r="I30" s="42"/>
      <c r="J30" s="165" t="str">
        <f t="shared" si="3"/>
        <v>9.2.</v>
      </c>
      <c r="K30" s="50"/>
      <c r="L30" s="43"/>
      <c r="M30" s="43"/>
      <c r="N30" s="43"/>
      <c r="O30" s="55"/>
      <c r="P30" s="168"/>
      <c r="Q30" s="42"/>
      <c r="R30" s="17"/>
      <c r="S30" s="107"/>
    </row>
    <row r="31" spans="1:19" ht="49.5" x14ac:dyDescent="0.25">
      <c r="A31" s="463"/>
      <c r="B31" s="457"/>
      <c r="C31" s="165" t="s">
        <v>535</v>
      </c>
      <c r="D31" s="54" t="s">
        <v>351</v>
      </c>
      <c r="E31" s="316"/>
      <c r="F31" s="164"/>
      <c r="G31" s="42"/>
      <c r="H31" s="42">
        <f>H32</f>
        <v>100</v>
      </c>
      <c r="I31" s="42">
        <f>H31</f>
        <v>100</v>
      </c>
      <c r="J31" s="167" t="str">
        <f t="shared" si="3"/>
        <v>X</v>
      </c>
      <c r="K31" s="54" t="str">
        <f>D31</f>
        <v>Организация мероприятий по подготовке спортивных сборных команд</v>
      </c>
      <c r="L31" s="43"/>
      <c r="M31" s="43"/>
      <c r="N31" s="43"/>
      <c r="O31" s="42">
        <f>O32</f>
        <v>104.76190476190477</v>
      </c>
      <c r="P31" s="168">
        <f>O31</f>
        <v>104.76190476190477</v>
      </c>
      <c r="Q31" s="42">
        <f t="shared" si="1"/>
        <v>102.38095238095238</v>
      </c>
      <c r="R31" s="171"/>
      <c r="S31" s="107"/>
    </row>
    <row r="32" spans="1:19" ht="66" x14ac:dyDescent="0.25">
      <c r="A32" s="463"/>
      <c r="B32" s="457"/>
      <c r="C32" s="165" t="s">
        <v>536</v>
      </c>
      <c r="D32" s="50" t="s">
        <v>352</v>
      </c>
      <c r="E32" s="43" t="s">
        <v>471</v>
      </c>
      <c r="F32" s="160">
        <v>5</v>
      </c>
      <c r="G32" s="351">
        <v>6</v>
      </c>
      <c r="H32" s="55">
        <v>100</v>
      </c>
      <c r="I32" s="42"/>
      <c r="J32" s="165" t="str">
        <f t="shared" si="3"/>
        <v>10.1.</v>
      </c>
      <c r="K32" s="50" t="s">
        <v>541</v>
      </c>
      <c r="L32" s="43" t="s">
        <v>227</v>
      </c>
      <c r="M32" s="43">
        <v>42</v>
      </c>
      <c r="N32" s="43">
        <v>44</v>
      </c>
      <c r="O32" s="55">
        <f>(N32/M32)*100</f>
        <v>104.76190476190477</v>
      </c>
      <c r="P32" s="168"/>
      <c r="Q32" s="42"/>
      <c r="R32" s="17"/>
      <c r="S32" s="107"/>
    </row>
    <row r="33" spans="1:19" s="215" customFormat="1" ht="33" x14ac:dyDescent="0.25">
      <c r="A33" s="464"/>
      <c r="B33" s="458"/>
      <c r="C33" s="412"/>
      <c r="D33" s="47" t="s">
        <v>6</v>
      </c>
      <c r="E33" s="384"/>
      <c r="F33" s="413"/>
      <c r="G33" s="216"/>
      <c r="H33" s="9">
        <f>(H24+H22+H26+H28+H31+H20+H18+H16+H14+H12)/10</f>
        <v>100</v>
      </c>
      <c r="I33" s="9">
        <f>H33</f>
        <v>100</v>
      </c>
      <c r="J33" s="68"/>
      <c r="K33" s="47" t="s">
        <v>6</v>
      </c>
      <c r="L33" s="68"/>
      <c r="M33" s="216"/>
      <c r="N33" s="216"/>
      <c r="O33" s="9">
        <f>(O14+O12+O16+O18+O20+O22+O24+O26+O28+O31)/10</f>
        <v>100.47619047619048</v>
      </c>
      <c r="P33" s="9">
        <f>O33</f>
        <v>100.47619047619048</v>
      </c>
      <c r="Q33" s="9">
        <f>(I33+P33)/2</f>
        <v>100.23809523809524</v>
      </c>
      <c r="R33" s="214" t="s">
        <v>33</v>
      </c>
      <c r="S33" s="338"/>
    </row>
    <row r="34" spans="1:19" ht="95.25" customHeight="1" x14ac:dyDescent="0.25">
      <c r="A34" s="347"/>
      <c r="B34" s="456" t="s">
        <v>349</v>
      </c>
      <c r="C34" s="167" t="s">
        <v>12</v>
      </c>
      <c r="D34" s="54" t="s">
        <v>540</v>
      </c>
      <c r="E34" s="43"/>
      <c r="F34" s="225"/>
      <c r="G34" s="55"/>
      <c r="H34" s="42">
        <f>H35</f>
        <v>100</v>
      </c>
      <c r="I34" s="42">
        <f>H34</f>
        <v>100</v>
      </c>
      <c r="J34" s="167" t="s">
        <v>12</v>
      </c>
      <c r="K34" s="54" t="str">
        <f>D34</f>
        <v>Спортивная подготовка по олимпийским видам спорта волейбол (этап начальной подготовки)</v>
      </c>
      <c r="L34" s="43"/>
      <c r="M34" s="225"/>
      <c r="N34" s="225"/>
      <c r="O34" s="42">
        <f>O35</f>
        <v>100</v>
      </c>
      <c r="P34" s="169">
        <f>O34</f>
        <v>100</v>
      </c>
      <c r="Q34" s="42">
        <f t="shared" ref="Q34" si="5">(I34+P34)/2</f>
        <v>100</v>
      </c>
      <c r="R34" s="348"/>
    </row>
    <row r="35" spans="1:19" ht="99" x14ac:dyDescent="0.25">
      <c r="A35" s="347"/>
      <c r="B35" s="457"/>
      <c r="C35" s="165" t="s">
        <v>7</v>
      </c>
      <c r="D35" s="50" t="s">
        <v>350</v>
      </c>
      <c r="E35" s="43" t="s">
        <v>27</v>
      </c>
      <c r="F35" s="160">
        <v>0</v>
      </c>
      <c r="G35" s="55">
        <v>0</v>
      </c>
      <c r="H35" s="55">
        <v>100</v>
      </c>
      <c r="I35" s="42"/>
      <c r="J35" s="165" t="s">
        <v>39</v>
      </c>
      <c r="K35" s="50" t="s">
        <v>436</v>
      </c>
      <c r="L35" s="43" t="s">
        <v>227</v>
      </c>
      <c r="M35" s="43">
        <v>15</v>
      </c>
      <c r="N35" s="43">
        <v>15</v>
      </c>
      <c r="O35" s="166">
        <f>(N35/M35)*100</f>
        <v>100</v>
      </c>
      <c r="P35" s="168"/>
      <c r="Q35" s="42"/>
      <c r="R35" s="17"/>
      <c r="S35" s="107"/>
    </row>
    <row r="36" spans="1:19" ht="95.25" customHeight="1" x14ac:dyDescent="0.25">
      <c r="A36" s="462" t="s">
        <v>71</v>
      </c>
      <c r="B36" s="457"/>
      <c r="C36" s="167" t="s">
        <v>13</v>
      </c>
      <c r="D36" s="54" t="s">
        <v>232</v>
      </c>
      <c r="E36" s="43"/>
      <c r="F36" s="27"/>
      <c r="G36" s="55"/>
      <c r="H36" s="42">
        <f>H37</f>
        <v>100</v>
      </c>
      <c r="I36" s="42">
        <f>H36</f>
        <v>100</v>
      </c>
      <c r="J36" s="167" t="str">
        <f>C36</f>
        <v>II</v>
      </c>
      <c r="K36" s="54" t="str">
        <f>D36</f>
        <v>Спортивная подготовка по олимпийским видам спорта волейбол (тренировочный этап (этап спортивной специализации)</v>
      </c>
      <c r="L36" s="43"/>
      <c r="M36" s="27"/>
      <c r="N36" s="27"/>
      <c r="O36" s="42">
        <f>O37</f>
        <v>100</v>
      </c>
      <c r="P36" s="169">
        <f>O36</f>
        <v>100</v>
      </c>
      <c r="Q36" s="42">
        <f t="shared" ref="Q36:Q45" si="6">(I36+P36)/2</f>
        <v>100</v>
      </c>
      <c r="R36" s="320"/>
    </row>
    <row r="37" spans="1:19" ht="99" x14ac:dyDescent="0.25">
      <c r="A37" s="463"/>
      <c r="B37" s="457"/>
      <c r="C37" s="165" t="s">
        <v>14</v>
      </c>
      <c r="D37" s="50" t="s">
        <v>350</v>
      </c>
      <c r="E37" s="43" t="s">
        <v>27</v>
      </c>
      <c r="F37" s="160">
        <v>0</v>
      </c>
      <c r="G37" s="55">
        <v>0</v>
      </c>
      <c r="H37" s="55">
        <v>100</v>
      </c>
      <c r="I37" s="42"/>
      <c r="J37" s="165" t="str">
        <f>C37</f>
        <v>2.1.</v>
      </c>
      <c r="K37" s="50" t="s">
        <v>436</v>
      </c>
      <c r="L37" s="43" t="s">
        <v>227</v>
      </c>
      <c r="M37" s="43">
        <v>96</v>
      </c>
      <c r="N37" s="43">
        <v>96</v>
      </c>
      <c r="O37" s="166">
        <f>(N37/M37)*100</f>
        <v>100</v>
      </c>
      <c r="P37" s="168"/>
      <c r="Q37" s="42"/>
      <c r="R37" s="17"/>
      <c r="S37" s="107"/>
    </row>
    <row r="38" spans="1:19" ht="66" x14ac:dyDescent="0.25">
      <c r="A38" s="463"/>
      <c r="B38" s="457"/>
      <c r="C38" s="348" t="s">
        <v>30</v>
      </c>
      <c r="D38" s="54" t="s">
        <v>435</v>
      </c>
      <c r="E38" s="16"/>
      <c r="F38" s="164"/>
      <c r="G38" s="42"/>
      <c r="H38" s="42">
        <f>H39</f>
        <v>100</v>
      </c>
      <c r="I38" s="42">
        <f>H38</f>
        <v>100</v>
      </c>
      <c r="J38" s="16" t="str">
        <f t="shared" ref="J38:J46" si="7">C38</f>
        <v>III</v>
      </c>
      <c r="K38" s="54" t="str">
        <f>D38</f>
        <v>Спортивная подготовка по олимпийским видам спорта баскетбол (этап начальной подготовки)</v>
      </c>
      <c r="L38" s="43"/>
      <c r="M38" s="55"/>
      <c r="N38" s="55"/>
      <c r="O38" s="42">
        <f>O39</f>
        <v>100</v>
      </c>
      <c r="P38" s="42">
        <f>O38</f>
        <v>100</v>
      </c>
      <c r="Q38" s="42">
        <f t="shared" si="6"/>
        <v>100</v>
      </c>
      <c r="R38" s="320"/>
    </row>
    <row r="39" spans="1:19" ht="82.5" x14ac:dyDescent="0.25">
      <c r="A39" s="463"/>
      <c r="B39" s="457"/>
      <c r="C39" s="165" t="s">
        <v>31</v>
      </c>
      <c r="D39" s="50" t="s">
        <v>235</v>
      </c>
      <c r="E39" s="43" t="s">
        <v>27</v>
      </c>
      <c r="F39" s="160">
        <v>0</v>
      </c>
      <c r="G39" s="55">
        <v>0</v>
      </c>
      <c r="H39" s="55">
        <v>100</v>
      </c>
      <c r="I39" s="42"/>
      <c r="J39" s="165" t="str">
        <f t="shared" si="7"/>
        <v>3.1.</v>
      </c>
      <c r="K39" s="50" t="s">
        <v>436</v>
      </c>
      <c r="L39" s="43" t="s">
        <v>27</v>
      </c>
      <c r="M39" s="43">
        <v>136</v>
      </c>
      <c r="N39" s="43">
        <v>136</v>
      </c>
      <c r="O39" s="55">
        <f>(N39/M39)*100</f>
        <v>100</v>
      </c>
      <c r="P39" s="168"/>
      <c r="Q39" s="42"/>
      <c r="R39" s="17"/>
    </row>
    <row r="40" spans="1:19" ht="82.5" x14ac:dyDescent="0.25">
      <c r="A40" s="463"/>
      <c r="B40" s="457"/>
      <c r="C40" s="167" t="s">
        <v>44</v>
      </c>
      <c r="D40" s="54" t="s">
        <v>309</v>
      </c>
      <c r="E40" s="16"/>
      <c r="F40" s="164"/>
      <c r="G40" s="42"/>
      <c r="H40" s="42">
        <f>H41</f>
        <v>100</v>
      </c>
      <c r="I40" s="42">
        <f>H40</f>
        <v>100</v>
      </c>
      <c r="J40" s="167" t="str">
        <f t="shared" si="7"/>
        <v>IV</v>
      </c>
      <c r="K40" s="54" t="str">
        <f>D40</f>
        <v>Спортивная подготовка по олимпийским видам спорта баскетбол (тренировочный этап (этап спортивной специализации)</v>
      </c>
      <c r="L40" s="43"/>
      <c r="M40" s="27"/>
      <c r="N40" s="27"/>
      <c r="O40" s="42">
        <f>O41</f>
        <v>100</v>
      </c>
      <c r="P40" s="168">
        <f>O40</f>
        <v>100</v>
      </c>
      <c r="Q40" s="42">
        <f t="shared" si="6"/>
        <v>100</v>
      </c>
      <c r="R40" s="320"/>
    </row>
    <row r="41" spans="1:19" ht="82.5" x14ac:dyDescent="0.25">
      <c r="A41" s="463"/>
      <c r="B41" s="457"/>
      <c r="C41" s="165" t="s">
        <v>45</v>
      </c>
      <c r="D41" s="50" t="s">
        <v>235</v>
      </c>
      <c r="E41" s="43" t="s">
        <v>27</v>
      </c>
      <c r="F41" s="160">
        <v>0</v>
      </c>
      <c r="G41" s="55">
        <v>0</v>
      </c>
      <c r="H41" s="55">
        <v>100</v>
      </c>
      <c r="I41" s="42"/>
      <c r="J41" s="165" t="str">
        <f t="shared" si="7"/>
        <v>4.1.</v>
      </c>
      <c r="K41" s="50" t="s">
        <v>436</v>
      </c>
      <c r="L41" s="43" t="s">
        <v>227</v>
      </c>
      <c r="M41" s="43">
        <v>96</v>
      </c>
      <c r="N41" s="43">
        <v>96</v>
      </c>
      <c r="O41" s="55">
        <f>(N41/M41)*100</f>
        <v>100</v>
      </c>
      <c r="P41" s="168"/>
      <c r="Q41" s="42"/>
      <c r="R41" s="17"/>
    </row>
    <row r="42" spans="1:19" ht="63.75" customHeight="1" x14ac:dyDescent="0.25">
      <c r="A42" s="463"/>
      <c r="B42" s="457"/>
      <c r="C42" s="167" t="s">
        <v>175</v>
      </c>
      <c r="D42" s="54" t="s">
        <v>460</v>
      </c>
      <c r="E42" s="43"/>
      <c r="F42" s="160"/>
      <c r="G42" s="55"/>
      <c r="H42" s="42">
        <f>(H43+H44)/2</f>
        <v>100</v>
      </c>
      <c r="I42" s="42">
        <f>H42</f>
        <v>100</v>
      </c>
      <c r="J42" s="167" t="str">
        <f t="shared" si="7"/>
        <v>V</v>
      </c>
      <c r="K42" s="54" t="str">
        <f>D42</f>
        <v>Организация мероприятий по подготовке спортивного резерва</v>
      </c>
      <c r="L42" s="43"/>
      <c r="M42" s="225"/>
      <c r="N42" s="225"/>
      <c r="O42" s="42">
        <f>O43</f>
        <v>100</v>
      </c>
      <c r="P42" s="168">
        <f>O42</f>
        <v>100</v>
      </c>
      <c r="Q42" s="42">
        <f t="shared" si="6"/>
        <v>100</v>
      </c>
      <c r="R42" s="320"/>
    </row>
    <row r="43" spans="1:19" ht="49.5" x14ac:dyDescent="0.25">
      <c r="A43" s="463"/>
      <c r="B43" s="457"/>
      <c r="C43" s="165" t="s">
        <v>176</v>
      </c>
      <c r="D43" s="50" t="s">
        <v>437</v>
      </c>
      <c r="E43" s="43" t="s">
        <v>27</v>
      </c>
      <c r="F43" s="160">
        <v>10</v>
      </c>
      <c r="G43" s="55">
        <v>0</v>
      </c>
      <c r="H43" s="55">
        <v>100</v>
      </c>
      <c r="I43" s="42"/>
      <c r="J43" s="165" t="str">
        <f t="shared" si="7"/>
        <v>5.1.</v>
      </c>
      <c r="K43" s="50" t="s">
        <v>439</v>
      </c>
      <c r="L43" s="43" t="s">
        <v>40</v>
      </c>
      <c r="M43" s="225">
        <v>408</v>
      </c>
      <c r="N43" s="225">
        <v>408</v>
      </c>
      <c r="O43" s="55">
        <f t="shared" ref="O43" si="8">(N43/M43)*100</f>
        <v>100</v>
      </c>
      <c r="P43" s="168"/>
      <c r="Q43" s="42"/>
      <c r="R43" s="320"/>
    </row>
    <row r="44" spans="1:19" ht="78" customHeight="1" x14ac:dyDescent="0.25">
      <c r="A44" s="463"/>
      <c r="B44" s="457"/>
      <c r="C44" s="165" t="s">
        <v>177</v>
      </c>
      <c r="D44" s="50" t="s">
        <v>438</v>
      </c>
      <c r="E44" s="43" t="s">
        <v>27</v>
      </c>
      <c r="F44" s="160">
        <v>90</v>
      </c>
      <c r="G44" s="55">
        <v>98</v>
      </c>
      <c r="H44" s="55">
        <v>100</v>
      </c>
      <c r="I44" s="42"/>
      <c r="J44" s="165" t="str">
        <f t="shared" si="7"/>
        <v>5.2.</v>
      </c>
      <c r="K44" s="50"/>
      <c r="L44" s="43"/>
      <c r="M44" s="225"/>
      <c r="N44" s="225"/>
      <c r="O44" s="42"/>
      <c r="P44" s="168"/>
      <c r="Q44" s="42"/>
      <c r="R44" s="320"/>
    </row>
    <row r="45" spans="1:19" ht="53.25" customHeight="1" x14ac:dyDescent="0.25">
      <c r="A45" s="463"/>
      <c r="B45" s="457"/>
      <c r="C45" s="167" t="s">
        <v>181</v>
      </c>
      <c r="D45" s="54" t="s">
        <v>351</v>
      </c>
      <c r="E45" s="299"/>
      <c r="F45" s="164"/>
      <c r="G45" s="42"/>
      <c r="H45" s="42">
        <f>H46</f>
        <v>96</v>
      </c>
      <c r="I45" s="42">
        <f>H45</f>
        <v>96</v>
      </c>
      <c r="J45" s="167" t="str">
        <f t="shared" si="7"/>
        <v>VI</v>
      </c>
      <c r="K45" s="54" t="str">
        <f>D45</f>
        <v>Организация мероприятий по подготовке спортивных сборных команд</v>
      </c>
      <c r="L45" s="43"/>
      <c r="M45" s="225"/>
      <c r="N45" s="225"/>
      <c r="O45" s="42">
        <f>O46</f>
        <v>100</v>
      </c>
      <c r="P45" s="168">
        <f>O45</f>
        <v>100</v>
      </c>
      <c r="Q45" s="42">
        <f t="shared" si="6"/>
        <v>98</v>
      </c>
      <c r="R45" s="320"/>
    </row>
    <row r="46" spans="1:19" ht="66" x14ac:dyDescent="0.25">
      <c r="A46" s="463"/>
      <c r="B46" s="457"/>
      <c r="C46" s="165" t="s">
        <v>182</v>
      </c>
      <c r="D46" s="50" t="s">
        <v>352</v>
      </c>
      <c r="E46" s="43" t="s">
        <v>27</v>
      </c>
      <c r="F46" s="160">
        <v>5</v>
      </c>
      <c r="G46" s="55">
        <v>4.8</v>
      </c>
      <c r="H46" s="55">
        <f>(G46/F46)*100</f>
        <v>96</v>
      </c>
      <c r="I46" s="55"/>
      <c r="J46" s="167" t="str">
        <f t="shared" si="7"/>
        <v>6.1.</v>
      </c>
      <c r="K46" s="50" t="s">
        <v>541</v>
      </c>
      <c r="L46" s="43" t="s">
        <v>40</v>
      </c>
      <c r="M46" s="225">
        <v>44</v>
      </c>
      <c r="N46" s="225">
        <v>44</v>
      </c>
      <c r="O46" s="55">
        <f t="shared" ref="O46" si="9">(N46/M46)*100</f>
        <v>100</v>
      </c>
      <c r="P46" s="168"/>
      <c r="Q46" s="42"/>
      <c r="R46" s="320"/>
    </row>
    <row r="47" spans="1:19" s="215" customFormat="1" ht="33" x14ac:dyDescent="0.25">
      <c r="A47" s="464"/>
      <c r="B47" s="458"/>
      <c r="C47" s="68"/>
      <c r="D47" s="47" t="s">
        <v>6</v>
      </c>
      <c r="E47" s="68"/>
      <c r="F47" s="212"/>
      <c r="G47" s="216"/>
      <c r="H47" s="9">
        <f>(H34+H40+H38+H36+H43+H45)/6</f>
        <v>99.333333333333329</v>
      </c>
      <c r="I47" s="9">
        <f>H47</f>
        <v>99.333333333333329</v>
      </c>
      <c r="J47" s="9"/>
      <c r="K47" s="47" t="s">
        <v>6</v>
      </c>
      <c r="L47" s="9"/>
      <c r="M47" s="9"/>
      <c r="N47" s="9"/>
      <c r="O47" s="9">
        <f>(O34+O40+O38+O36+O43+O45)/6</f>
        <v>100</v>
      </c>
      <c r="P47" s="9">
        <f>O47</f>
        <v>100</v>
      </c>
      <c r="Q47" s="9">
        <f>(I47+P47)/2</f>
        <v>99.666666666666657</v>
      </c>
      <c r="R47" s="214" t="s">
        <v>490</v>
      </c>
      <c r="S47" s="338"/>
    </row>
    <row r="48" spans="1:19" ht="66" x14ac:dyDescent="0.25">
      <c r="A48" s="462" t="s">
        <v>72</v>
      </c>
      <c r="B48" s="456" t="s">
        <v>353</v>
      </c>
      <c r="C48" s="167" t="s">
        <v>12</v>
      </c>
      <c r="D48" s="54" t="s">
        <v>354</v>
      </c>
      <c r="E48" s="43"/>
      <c r="F48" s="160"/>
      <c r="G48" s="55"/>
      <c r="H48" s="42">
        <f>H49</f>
        <v>100</v>
      </c>
      <c r="I48" s="42">
        <f>H48</f>
        <v>100</v>
      </c>
      <c r="J48" s="167" t="str">
        <f t="shared" ref="J48:J64" si="10">C48</f>
        <v>I</v>
      </c>
      <c r="K48" s="54" t="str">
        <f>D48</f>
        <v>Спортивная подготовка по олимпийским видам спорта прыжки на батуте (этап начальной подготовки )</v>
      </c>
      <c r="L48" s="43"/>
      <c r="M48" s="27"/>
      <c r="N48" s="27"/>
      <c r="O48" s="42">
        <f>O49</f>
        <v>100</v>
      </c>
      <c r="P48" s="169">
        <f>O48</f>
        <v>100</v>
      </c>
      <c r="Q48" s="42">
        <f t="shared" ref="Q48:Q69" si="11">(I48+P48)/2</f>
        <v>100</v>
      </c>
      <c r="R48" s="320"/>
    </row>
    <row r="49" spans="1:18" ht="82.5" x14ac:dyDescent="0.25">
      <c r="A49" s="463"/>
      <c r="B49" s="457"/>
      <c r="C49" s="165" t="s">
        <v>7</v>
      </c>
      <c r="D49" s="50" t="s">
        <v>235</v>
      </c>
      <c r="E49" s="43" t="s">
        <v>27</v>
      </c>
      <c r="F49" s="160">
        <v>0</v>
      </c>
      <c r="G49" s="55">
        <v>0</v>
      </c>
      <c r="H49" s="55">
        <v>100</v>
      </c>
      <c r="I49" s="42"/>
      <c r="J49" s="165" t="str">
        <f t="shared" si="10"/>
        <v>1.1.</v>
      </c>
      <c r="K49" s="50" t="s">
        <v>436</v>
      </c>
      <c r="L49" s="43" t="s">
        <v>227</v>
      </c>
      <c r="M49" s="43">
        <v>83</v>
      </c>
      <c r="N49" s="43">
        <v>83</v>
      </c>
      <c r="O49" s="55">
        <f>(N49/M49)*100</f>
        <v>100</v>
      </c>
      <c r="P49" s="168"/>
      <c r="Q49" s="42"/>
      <c r="R49" s="17"/>
    </row>
    <row r="50" spans="1:18" ht="82.5" x14ac:dyDescent="0.25">
      <c r="A50" s="463"/>
      <c r="B50" s="457"/>
      <c r="C50" s="16" t="s">
        <v>13</v>
      </c>
      <c r="D50" s="54" t="s">
        <v>355</v>
      </c>
      <c r="E50" s="16"/>
      <c r="F50" s="164"/>
      <c r="G50" s="42"/>
      <c r="H50" s="42">
        <f>H51</f>
        <v>100</v>
      </c>
      <c r="I50" s="42">
        <f>H50</f>
        <v>100</v>
      </c>
      <c r="J50" s="167" t="str">
        <f t="shared" si="10"/>
        <v>II</v>
      </c>
      <c r="K50" s="54" t="str">
        <f>D50</f>
        <v>Спортивная подготовка по олимпийским видам спорта 
прыжки на батуте (тренировочный этап (этап спортивной специализации))</v>
      </c>
      <c r="L50" s="43"/>
      <c r="M50" s="55"/>
      <c r="N50" s="55"/>
      <c r="O50" s="42">
        <f>O51</f>
        <v>100</v>
      </c>
      <c r="P50" s="168">
        <f>O50</f>
        <v>100</v>
      </c>
      <c r="Q50" s="42">
        <f t="shared" si="11"/>
        <v>100</v>
      </c>
      <c r="R50" s="320"/>
    </row>
    <row r="51" spans="1:18" ht="99" x14ac:dyDescent="0.25">
      <c r="A51" s="463"/>
      <c r="B51" s="457"/>
      <c r="C51" s="165" t="s">
        <v>14</v>
      </c>
      <c r="D51" s="50" t="s">
        <v>350</v>
      </c>
      <c r="E51" s="43" t="s">
        <v>27</v>
      </c>
      <c r="F51" s="160">
        <v>0</v>
      </c>
      <c r="G51" s="55">
        <v>0</v>
      </c>
      <c r="H51" s="55">
        <v>100</v>
      </c>
      <c r="I51" s="42"/>
      <c r="J51" s="165" t="str">
        <f t="shared" si="10"/>
        <v>2.1.</v>
      </c>
      <c r="K51" s="50" t="s">
        <v>226</v>
      </c>
      <c r="L51" s="43" t="s">
        <v>27</v>
      </c>
      <c r="M51" s="43">
        <v>60</v>
      </c>
      <c r="N51" s="43">
        <v>60</v>
      </c>
      <c r="O51" s="55">
        <f>(N51/M51)*100</f>
        <v>100</v>
      </c>
      <c r="P51" s="168"/>
      <c r="Q51" s="42"/>
      <c r="R51" s="17"/>
    </row>
    <row r="52" spans="1:18" ht="66" x14ac:dyDescent="0.25">
      <c r="A52" s="463"/>
      <c r="B52" s="457"/>
      <c r="C52" s="167" t="s">
        <v>30</v>
      </c>
      <c r="D52" s="54" t="s">
        <v>356</v>
      </c>
      <c r="E52" s="16"/>
      <c r="F52" s="164"/>
      <c r="G52" s="42"/>
      <c r="H52" s="42">
        <f>H53</f>
        <v>100</v>
      </c>
      <c r="I52" s="42">
        <f>H52</f>
        <v>100</v>
      </c>
      <c r="J52" s="167" t="str">
        <f t="shared" si="10"/>
        <v>III</v>
      </c>
      <c r="K52" s="54" t="str">
        <f>D52</f>
        <v>Спортивная подготовка по неолимпийским видам спорта спортивная акробатика (этап начальной подготовки )</v>
      </c>
      <c r="L52" s="43"/>
      <c r="M52" s="27"/>
      <c r="N52" s="27"/>
      <c r="O52" s="42">
        <f>O53</f>
        <v>100</v>
      </c>
      <c r="P52" s="168">
        <f>O52</f>
        <v>100</v>
      </c>
      <c r="Q52" s="42">
        <f t="shared" si="11"/>
        <v>100</v>
      </c>
      <c r="R52" s="320"/>
    </row>
    <row r="53" spans="1:18" ht="82.5" x14ac:dyDescent="0.25">
      <c r="A53" s="463"/>
      <c r="B53" s="457"/>
      <c r="C53" s="165" t="s">
        <v>31</v>
      </c>
      <c r="D53" s="50" t="s">
        <v>235</v>
      </c>
      <c r="E53" s="43" t="s">
        <v>27</v>
      </c>
      <c r="F53" s="160">
        <v>0</v>
      </c>
      <c r="G53" s="55">
        <v>0</v>
      </c>
      <c r="H53" s="55">
        <v>100</v>
      </c>
      <c r="I53" s="42"/>
      <c r="J53" s="165" t="str">
        <f t="shared" si="10"/>
        <v>3.1.</v>
      </c>
      <c r="K53" s="50" t="s">
        <v>436</v>
      </c>
      <c r="L53" s="43" t="s">
        <v>227</v>
      </c>
      <c r="M53" s="43">
        <v>80</v>
      </c>
      <c r="N53" s="43">
        <v>80</v>
      </c>
      <c r="O53" s="55">
        <v>100</v>
      </c>
      <c r="P53" s="168"/>
      <c r="Q53" s="42"/>
      <c r="R53" s="43"/>
    </row>
    <row r="54" spans="1:18" ht="82.5" x14ac:dyDescent="0.25">
      <c r="A54" s="463"/>
      <c r="B54" s="457"/>
      <c r="C54" s="167" t="s">
        <v>44</v>
      </c>
      <c r="D54" s="54" t="s">
        <v>440</v>
      </c>
      <c r="E54" s="16"/>
      <c r="F54" s="164"/>
      <c r="G54" s="42"/>
      <c r="H54" s="42">
        <v>100</v>
      </c>
      <c r="I54" s="42">
        <f>H54</f>
        <v>100</v>
      </c>
      <c r="J54" s="167" t="str">
        <f t="shared" si="10"/>
        <v>IV</v>
      </c>
      <c r="K54" s="54" t="str">
        <f>D54</f>
        <v>Спортивная подготовка по неолимпийским видам спорта 
спортивная акробатика  (тренировочный этап (этап спортивной специализации))</v>
      </c>
      <c r="L54" s="43"/>
      <c r="M54" s="27"/>
      <c r="N54" s="27"/>
      <c r="O54" s="42">
        <f>O55</f>
        <v>100</v>
      </c>
      <c r="P54" s="168">
        <f>O54</f>
        <v>100</v>
      </c>
      <c r="Q54" s="42">
        <f t="shared" si="11"/>
        <v>100</v>
      </c>
      <c r="R54" s="320"/>
    </row>
    <row r="55" spans="1:18" ht="99" x14ac:dyDescent="0.25">
      <c r="A55" s="463"/>
      <c r="B55" s="457"/>
      <c r="C55" s="165" t="s">
        <v>45</v>
      </c>
      <c r="D55" s="50" t="s">
        <v>350</v>
      </c>
      <c r="E55" s="43" t="s">
        <v>27</v>
      </c>
      <c r="F55" s="160">
        <v>0</v>
      </c>
      <c r="G55" s="55">
        <v>0</v>
      </c>
      <c r="H55" s="55">
        <v>100</v>
      </c>
      <c r="I55" s="42"/>
      <c r="J55" s="165" t="str">
        <f t="shared" si="10"/>
        <v>4.1.</v>
      </c>
      <c r="K55" s="50" t="s">
        <v>226</v>
      </c>
      <c r="L55" s="43" t="s">
        <v>210</v>
      </c>
      <c r="M55" s="43">
        <v>47</v>
      </c>
      <c r="N55" s="43">
        <v>47</v>
      </c>
      <c r="O55" s="55">
        <v>100</v>
      </c>
      <c r="P55" s="168"/>
      <c r="Q55" s="42"/>
      <c r="R55" s="17"/>
    </row>
    <row r="56" spans="1:18" ht="82.5" x14ac:dyDescent="0.25">
      <c r="A56" s="463"/>
      <c r="B56" s="457"/>
      <c r="C56" s="167" t="s">
        <v>175</v>
      </c>
      <c r="D56" s="54" t="s">
        <v>441</v>
      </c>
      <c r="E56" s="16"/>
      <c r="F56" s="164"/>
      <c r="G56" s="42"/>
      <c r="H56" s="42">
        <f>H57</f>
        <v>100</v>
      </c>
      <c r="I56" s="42">
        <f>H56</f>
        <v>100</v>
      </c>
      <c r="J56" s="167" t="str">
        <f t="shared" si="10"/>
        <v>V</v>
      </c>
      <c r="K56" s="54" t="str">
        <f>D56</f>
        <v>Спортивная подготовка по неолимпийским видам спорта 
спортивная акробатика (этап совершенствования спортивного мастерства)</v>
      </c>
      <c r="L56" s="43"/>
      <c r="M56" s="27"/>
      <c r="N56" s="27"/>
      <c r="O56" s="42">
        <f>O57</f>
        <v>100</v>
      </c>
      <c r="P56" s="168">
        <f>O56</f>
        <v>100</v>
      </c>
      <c r="Q56" s="42">
        <f t="shared" si="11"/>
        <v>100</v>
      </c>
      <c r="R56" s="320"/>
    </row>
    <row r="57" spans="1:18" ht="82.5" x14ac:dyDescent="0.25">
      <c r="A57" s="463"/>
      <c r="B57" s="457"/>
      <c r="C57" s="165" t="s">
        <v>176</v>
      </c>
      <c r="D57" s="50" t="s">
        <v>236</v>
      </c>
      <c r="E57" s="43" t="s">
        <v>27</v>
      </c>
      <c r="F57" s="160">
        <v>0</v>
      </c>
      <c r="G57" s="55">
        <v>0</v>
      </c>
      <c r="H57" s="55">
        <v>100</v>
      </c>
      <c r="I57" s="42"/>
      <c r="J57" s="165" t="str">
        <f t="shared" si="10"/>
        <v>5.1.</v>
      </c>
      <c r="K57" s="50" t="s">
        <v>226</v>
      </c>
      <c r="L57" s="43" t="s">
        <v>210</v>
      </c>
      <c r="M57" s="43">
        <v>24</v>
      </c>
      <c r="N57" s="43">
        <v>24</v>
      </c>
      <c r="O57" s="55">
        <v>100</v>
      </c>
      <c r="P57" s="168"/>
      <c r="Q57" s="42"/>
      <c r="R57" s="17"/>
    </row>
    <row r="58" spans="1:18" ht="66" x14ac:dyDescent="0.25">
      <c r="A58" s="463"/>
      <c r="B58" s="457"/>
      <c r="C58" s="167" t="s">
        <v>181</v>
      </c>
      <c r="D58" s="54" t="s">
        <v>442</v>
      </c>
      <c r="E58" s="16"/>
      <c r="F58" s="164"/>
      <c r="G58" s="42"/>
      <c r="H58" s="42">
        <f>H59</f>
        <v>100</v>
      </c>
      <c r="I58" s="42">
        <f>H58</f>
        <v>100</v>
      </c>
      <c r="J58" s="167" t="str">
        <f t="shared" si="10"/>
        <v>VI</v>
      </c>
      <c r="K58" s="54" t="str">
        <f>D58</f>
        <v>Спортивная подготовка по олимпийским видам спорта 
спортивная гимнастика (этап начальной подготовки)</v>
      </c>
      <c r="L58" s="43"/>
      <c r="M58" s="27"/>
      <c r="N58" s="27"/>
      <c r="O58" s="42">
        <f>O59</f>
        <v>100</v>
      </c>
      <c r="P58" s="168">
        <f>O58</f>
        <v>100</v>
      </c>
      <c r="Q58" s="42">
        <f t="shared" si="11"/>
        <v>100</v>
      </c>
      <c r="R58" s="320"/>
    </row>
    <row r="59" spans="1:18" ht="82.5" x14ac:dyDescent="0.25">
      <c r="A59" s="463"/>
      <c r="B59" s="457"/>
      <c r="C59" s="165" t="s">
        <v>182</v>
      </c>
      <c r="D59" s="50" t="s">
        <v>235</v>
      </c>
      <c r="E59" s="43" t="s">
        <v>27</v>
      </c>
      <c r="F59" s="160">
        <v>0</v>
      </c>
      <c r="G59" s="55">
        <v>0</v>
      </c>
      <c r="H59" s="55">
        <v>100</v>
      </c>
      <c r="I59" s="42"/>
      <c r="J59" s="165" t="str">
        <f t="shared" si="10"/>
        <v>6.1.</v>
      </c>
      <c r="K59" s="50" t="s">
        <v>226</v>
      </c>
      <c r="L59" s="43" t="s">
        <v>227</v>
      </c>
      <c r="M59" s="43">
        <v>48</v>
      </c>
      <c r="N59" s="43">
        <v>48</v>
      </c>
      <c r="O59" s="55">
        <v>100</v>
      </c>
      <c r="P59" s="168"/>
      <c r="Q59" s="42"/>
      <c r="R59" s="17"/>
    </row>
    <row r="60" spans="1:18" ht="82.5" x14ac:dyDescent="0.25">
      <c r="A60" s="463"/>
      <c r="B60" s="457"/>
      <c r="C60" s="167" t="s">
        <v>228</v>
      </c>
      <c r="D60" s="54" t="s">
        <v>443</v>
      </c>
      <c r="E60" s="16"/>
      <c r="F60" s="164"/>
      <c r="G60" s="42"/>
      <c r="H60" s="42">
        <f>H61</f>
        <v>100</v>
      </c>
      <c r="I60" s="42">
        <f>H60</f>
        <v>100</v>
      </c>
      <c r="J60" s="167" t="str">
        <f t="shared" si="10"/>
        <v>VII</v>
      </c>
      <c r="K60" s="54" t="str">
        <f>D60</f>
        <v>Спортивная подготовка по олимпийским видам спорта 
спортивная гимнастика (тренировочный этап (этап спортивной специализации)</v>
      </c>
      <c r="L60" s="43"/>
      <c r="M60" s="27"/>
      <c r="N60" s="27"/>
      <c r="O60" s="42">
        <f>O61</f>
        <v>100</v>
      </c>
      <c r="P60" s="168">
        <f>O60</f>
        <v>100</v>
      </c>
      <c r="Q60" s="42">
        <f t="shared" si="11"/>
        <v>100</v>
      </c>
      <c r="R60" s="320"/>
    </row>
    <row r="61" spans="1:18" ht="99" x14ac:dyDescent="0.25">
      <c r="A61" s="463"/>
      <c r="B61" s="457"/>
      <c r="C61" s="165" t="s">
        <v>229</v>
      </c>
      <c r="D61" s="50" t="s">
        <v>350</v>
      </c>
      <c r="E61" s="43" t="s">
        <v>27</v>
      </c>
      <c r="F61" s="160">
        <v>0</v>
      </c>
      <c r="G61" s="55">
        <v>0</v>
      </c>
      <c r="H61" s="55">
        <v>100</v>
      </c>
      <c r="I61" s="42"/>
      <c r="J61" s="165" t="str">
        <f t="shared" si="10"/>
        <v>7.1.</v>
      </c>
      <c r="K61" s="50" t="s">
        <v>226</v>
      </c>
      <c r="L61" s="43" t="s">
        <v>210</v>
      </c>
      <c r="M61" s="43">
        <v>74</v>
      </c>
      <c r="N61" s="43">
        <v>74</v>
      </c>
      <c r="O61" s="55">
        <v>100</v>
      </c>
      <c r="P61" s="168"/>
      <c r="Q61" s="42"/>
      <c r="R61" s="17"/>
    </row>
    <row r="62" spans="1:18" ht="66" x14ac:dyDescent="0.25">
      <c r="A62" s="463"/>
      <c r="B62" s="457"/>
      <c r="C62" s="167" t="s">
        <v>230</v>
      </c>
      <c r="D62" s="54" t="s">
        <v>542</v>
      </c>
      <c r="E62" s="348"/>
      <c r="F62" s="164"/>
      <c r="G62" s="42"/>
      <c r="H62" s="42">
        <f>H63</f>
        <v>100</v>
      </c>
      <c r="I62" s="42">
        <f>H62</f>
        <v>100</v>
      </c>
      <c r="J62" s="167" t="str">
        <f t="shared" ref="J62:J63" si="12">C62</f>
        <v>VIII</v>
      </c>
      <c r="K62" s="54" t="str">
        <f>D62</f>
        <v>Спортивная подготовка по олимпийским видам спорта 
художественная гимнастика (этап начальной подготовки)</v>
      </c>
      <c r="L62" s="43"/>
      <c r="M62" s="225"/>
      <c r="N62" s="225"/>
      <c r="O62" s="42">
        <f>O63</f>
        <v>100</v>
      </c>
      <c r="P62" s="168">
        <f>O62</f>
        <v>100</v>
      </c>
      <c r="Q62" s="42">
        <f t="shared" ref="Q62" si="13">(I62+P62)/2</f>
        <v>100</v>
      </c>
      <c r="R62" s="348"/>
    </row>
    <row r="63" spans="1:18" ht="82.5" x14ac:dyDescent="0.25">
      <c r="A63" s="463"/>
      <c r="B63" s="457"/>
      <c r="C63" s="165" t="s">
        <v>231</v>
      </c>
      <c r="D63" s="50" t="s">
        <v>235</v>
      </c>
      <c r="E63" s="43" t="s">
        <v>27</v>
      </c>
      <c r="F63" s="160">
        <v>0</v>
      </c>
      <c r="G63" s="55">
        <v>0</v>
      </c>
      <c r="H63" s="55">
        <v>100</v>
      </c>
      <c r="I63" s="42"/>
      <c r="J63" s="165" t="str">
        <f t="shared" si="12"/>
        <v>8.1.</v>
      </c>
      <c r="K63" s="50" t="s">
        <v>226</v>
      </c>
      <c r="L63" s="43" t="s">
        <v>227</v>
      </c>
      <c r="M63" s="43">
        <v>48</v>
      </c>
      <c r="N63" s="43">
        <v>48</v>
      </c>
      <c r="O63" s="55">
        <v>100</v>
      </c>
      <c r="P63" s="168"/>
      <c r="Q63" s="42"/>
      <c r="R63" s="17"/>
    </row>
    <row r="64" spans="1:18" ht="69.75" customHeight="1" x14ac:dyDescent="0.25">
      <c r="A64" s="463"/>
      <c r="B64" s="457"/>
      <c r="C64" s="165" t="s">
        <v>485</v>
      </c>
      <c r="D64" s="54" t="s">
        <v>444</v>
      </c>
      <c r="E64" s="43"/>
      <c r="F64" s="160"/>
      <c r="G64" s="55"/>
      <c r="H64" s="42">
        <f>(H65+H66)/2</f>
        <v>100</v>
      </c>
      <c r="I64" s="42">
        <f>H64</f>
        <v>100</v>
      </c>
      <c r="J64" s="167" t="str">
        <f t="shared" si="10"/>
        <v>IX</v>
      </c>
      <c r="K64" s="54" t="str">
        <f>D64</f>
        <v>Организация и обеспечение подготовки спортивного резерва</v>
      </c>
      <c r="L64" s="43"/>
      <c r="M64" s="43"/>
      <c r="N64" s="43"/>
      <c r="O64" s="55">
        <f>O65</f>
        <v>100</v>
      </c>
      <c r="P64" s="168">
        <f>O64</f>
        <v>100</v>
      </c>
      <c r="Q64" s="42">
        <f t="shared" si="11"/>
        <v>100</v>
      </c>
      <c r="R64" s="320"/>
    </row>
    <row r="65" spans="1:19" ht="49.5" x14ac:dyDescent="0.25">
      <c r="A65" s="463"/>
      <c r="B65" s="457"/>
      <c r="C65" s="165" t="s">
        <v>486</v>
      </c>
      <c r="D65" s="50" t="s">
        <v>437</v>
      </c>
      <c r="E65" s="43" t="s">
        <v>27</v>
      </c>
      <c r="F65" s="160">
        <v>10</v>
      </c>
      <c r="G65" s="55">
        <v>0</v>
      </c>
      <c r="H65" s="55">
        <v>100</v>
      </c>
      <c r="I65" s="42"/>
      <c r="J65" s="165" t="str">
        <f>C65</f>
        <v>9.1.</v>
      </c>
      <c r="K65" s="50" t="s">
        <v>439</v>
      </c>
      <c r="L65" s="43" t="s">
        <v>227</v>
      </c>
      <c r="M65" s="43">
        <v>256</v>
      </c>
      <c r="N65" s="43">
        <v>256</v>
      </c>
      <c r="O65" s="55">
        <f>N65/M65*100</f>
        <v>100</v>
      </c>
      <c r="P65" s="168"/>
      <c r="Q65" s="42"/>
      <c r="R65" s="17"/>
    </row>
    <row r="66" spans="1:19" ht="66" x14ac:dyDescent="0.25">
      <c r="A66" s="463"/>
      <c r="B66" s="457"/>
      <c r="C66" s="165" t="s">
        <v>487</v>
      </c>
      <c r="D66" s="50" t="s">
        <v>438</v>
      </c>
      <c r="E66" s="43" t="s">
        <v>27</v>
      </c>
      <c r="F66" s="160">
        <v>90</v>
      </c>
      <c r="G66" s="55">
        <v>100</v>
      </c>
      <c r="H66" s="55">
        <v>100</v>
      </c>
      <c r="I66" s="42"/>
      <c r="J66" s="165" t="str">
        <f t="shared" ref="J66:J68" si="14">C66</f>
        <v>9.2.</v>
      </c>
      <c r="K66" s="50"/>
      <c r="L66" s="43"/>
      <c r="M66" s="43"/>
      <c r="N66" s="43"/>
      <c r="O66" s="55"/>
      <c r="P66" s="168"/>
      <c r="Q66" s="42"/>
      <c r="R66" s="17"/>
    </row>
    <row r="67" spans="1:19" ht="48.75" customHeight="1" x14ac:dyDescent="0.25">
      <c r="A67" s="463"/>
      <c r="B67" s="457"/>
      <c r="C67" s="167" t="s">
        <v>535</v>
      </c>
      <c r="D67" s="54" t="s">
        <v>351</v>
      </c>
      <c r="E67" s="43"/>
      <c r="F67" s="160"/>
      <c r="G67" s="55"/>
      <c r="H67" s="42">
        <f>H68</f>
        <v>100</v>
      </c>
      <c r="I67" s="42">
        <f>H67</f>
        <v>100</v>
      </c>
      <c r="J67" s="167" t="str">
        <f t="shared" si="14"/>
        <v>X</v>
      </c>
      <c r="K67" s="54" t="str">
        <f>D67</f>
        <v>Организация мероприятий по подготовке спортивных сборных команд</v>
      </c>
      <c r="L67" s="43"/>
      <c r="M67" s="43"/>
      <c r="N67" s="43"/>
      <c r="O67" s="55">
        <f>O68</f>
        <v>110</v>
      </c>
      <c r="P67" s="168">
        <f>O67</f>
        <v>110</v>
      </c>
      <c r="Q67" s="42">
        <f t="shared" si="11"/>
        <v>105</v>
      </c>
      <c r="R67" s="320"/>
    </row>
    <row r="68" spans="1:19" ht="66" x14ac:dyDescent="0.25">
      <c r="A68" s="463"/>
      <c r="B68" s="457"/>
      <c r="C68" s="226" t="s">
        <v>536</v>
      </c>
      <c r="D68" s="50" t="s">
        <v>352</v>
      </c>
      <c r="E68" s="43" t="s">
        <v>27</v>
      </c>
      <c r="F68" s="160">
        <v>5</v>
      </c>
      <c r="G68" s="55">
        <v>12.4</v>
      </c>
      <c r="H68" s="55">
        <v>100</v>
      </c>
      <c r="I68" s="42"/>
      <c r="J68" s="165" t="str">
        <f t="shared" si="14"/>
        <v>10.1.</v>
      </c>
      <c r="K68" s="50" t="s">
        <v>541</v>
      </c>
      <c r="L68" s="43" t="s">
        <v>227</v>
      </c>
      <c r="M68" s="43">
        <v>77</v>
      </c>
      <c r="N68" s="43">
        <v>89</v>
      </c>
      <c r="O68" s="55">
        <v>110</v>
      </c>
      <c r="P68" s="168"/>
      <c r="Q68" s="42"/>
      <c r="R68" s="17"/>
    </row>
    <row r="69" spans="1:19" s="215" customFormat="1" ht="33" x14ac:dyDescent="0.25">
      <c r="A69" s="464"/>
      <c r="B69" s="458"/>
      <c r="C69" s="68"/>
      <c r="D69" s="47" t="s">
        <v>6</v>
      </c>
      <c r="E69" s="68"/>
      <c r="F69" s="212"/>
      <c r="G69" s="216"/>
      <c r="H69" s="9">
        <f>(H60+H58+H56+H54+H52+H50+H48+H62+H64+H67)/10</f>
        <v>100</v>
      </c>
      <c r="I69" s="9">
        <f>H69</f>
        <v>100</v>
      </c>
      <c r="J69" s="68"/>
      <c r="K69" s="47" t="s">
        <v>6</v>
      </c>
      <c r="L69" s="68"/>
      <c r="M69" s="213"/>
      <c r="N69" s="213"/>
      <c r="O69" s="9">
        <f>(O60+O58+O56+O54+O52+O50+O48+O62+O64+O67)/10</f>
        <v>101</v>
      </c>
      <c r="P69" s="9">
        <f>O69</f>
        <v>101</v>
      </c>
      <c r="Q69" s="9">
        <f t="shared" si="11"/>
        <v>100.5</v>
      </c>
      <c r="R69" s="214" t="s">
        <v>33</v>
      </c>
      <c r="S69" s="338"/>
    </row>
    <row r="70" spans="1:19" ht="66" x14ac:dyDescent="0.25">
      <c r="A70" s="347"/>
      <c r="B70" s="349"/>
      <c r="C70" s="167" t="s">
        <v>12</v>
      </c>
      <c r="D70" s="54" t="s">
        <v>543</v>
      </c>
      <c r="E70" s="43"/>
      <c r="F70" s="160"/>
      <c r="G70" s="55"/>
      <c r="H70" s="42">
        <f>H71</f>
        <v>100</v>
      </c>
      <c r="I70" s="42">
        <f>H70</f>
        <v>100</v>
      </c>
      <c r="J70" s="167" t="s">
        <v>12</v>
      </c>
      <c r="K70" s="54" t="str">
        <f>D70</f>
        <v>Спортивная подготовка по олимпийским видам спорта 
легкая атлетика (этап начальной подготовки)</v>
      </c>
      <c r="L70" s="43"/>
      <c r="M70" s="225"/>
      <c r="N70" s="225"/>
      <c r="O70" s="42">
        <f>O71</f>
        <v>100</v>
      </c>
      <c r="P70" s="169">
        <f>O70</f>
        <v>100</v>
      </c>
      <c r="Q70" s="42">
        <f>(I70+P70)/2</f>
        <v>100</v>
      </c>
      <c r="R70" s="171"/>
    </row>
    <row r="71" spans="1:19" ht="66" x14ac:dyDescent="0.25">
      <c r="A71" s="347"/>
      <c r="B71" s="349"/>
      <c r="C71" s="165" t="s">
        <v>7</v>
      </c>
      <c r="D71" s="50" t="s">
        <v>544</v>
      </c>
      <c r="E71" s="43" t="s">
        <v>27</v>
      </c>
      <c r="F71" s="160">
        <v>0</v>
      </c>
      <c r="G71" s="55">
        <v>0</v>
      </c>
      <c r="H71" s="55">
        <v>100</v>
      </c>
      <c r="I71" s="42"/>
      <c r="J71" s="165" t="s">
        <v>39</v>
      </c>
      <c r="K71" s="50" t="s">
        <v>436</v>
      </c>
      <c r="L71" s="43" t="s">
        <v>227</v>
      </c>
      <c r="M71" s="43">
        <v>90</v>
      </c>
      <c r="N71" s="43">
        <v>90</v>
      </c>
      <c r="O71" s="55">
        <v>100</v>
      </c>
      <c r="P71" s="168"/>
      <c r="Q71" s="42"/>
      <c r="R71" s="17"/>
    </row>
    <row r="72" spans="1:19" ht="66" x14ac:dyDescent="0.25">
      <c r="A72" s="347"/>
      <c r="B72" s="349"/>
      <c r="C72" s="167" t="s">
        <v>13</v>
      </c>
      <c r="D72" s="54" t="s">
        <v>545</v>
      </c>
      <c r="E72" s="43"/>
      <c r="F72" s="160"/>
      <c r="G72" s="55"/>
      <c r="H72" s="42">
        <f>H73</f>
        <v>100</v>
      </c>
      <c r="I72" s="42">
        <f>H72</f>
        <v>100</v>
      </c>
      <c r="J72" s="167" t="s">
        <v>12</v>
      </c>
      <c r="K72" s="54" t="str">
        <f>D72</f>
        <v>Спортивная подготовка по олимпийским видам спорта 
легкая атлетика (этап спортивной специализации)</v>
      </c>
      <c r="L72" s="43"/>
      <c r="M72" s="225"/>
      <c r="N72" s="225"/>
      <c r="O72" s="42">
        <f>O73</f>
        <v>100</v>
      </c>
      <c r="P72" s="169">
        <f>O72</f>
        <v>100</v>
      </c>
      <c r="Q72" s="42">
        <f>(I72+P72)/2</f>
        <v>100</v>
      </c>
      <c r="R72" s="171"/>
    </row>
    <row r="73" spans="1:19" ht="99" x14ac:dyDescent="0.25">
      <c r="A73" s="347"/>
      <c r="B73" s="349"/>
      <c r="C73" s="165" t="s">
        <v>14</v>
      </c>
      <c r="D73" s="50" t="s">
        <v>546</v>
      </c>
      <c r="E73" s="43" t="s">
        <v>27</v>
      </c>
      <c r="F73" s="160">
        <v>0</v>
      </c>
      <c r="G73" s="55">
        <v>0</v>
      </c>
      <c r="H73" s="55">
        <v>100</v>
      </c>
      <c r="I73" s="42"/>
      <c r="J73" s="165" t="s">
        <v>39</v>
      </c>
      <c r="K73" s="50" t="s">
        <v>436</v>
      </c>
      <c r="L73" s="43" t="s">
        <v>227</v>
      </c>
      <c r="M73" s="43">
        <v>116</v>
      </c>
      <c r="N73" s="43">
        <v>116</v>
      </c>
      <c r="O73" s="55">
        <v>100</v>
      </c>
      <c r="P73" s="168"/>
      <c r="Q73" s="42"/>
      <c r="R73" s="17"/>
    </row>
    <row r="74" spans="1:19" ht="66" x14ac:dyDescent="0.25">
      <c r="A74" s="462" t="s">
        <v>78</v>
      </c>
      <c r="B74" s="456" t="s">
        <v>357</v>
      </c>
      <c r="C74" s="167" t="s">
        <v>30</v>
      </c>
      <c r="D74" s="54" t="s">
        <v>547</v>
      </c>
      <c r="E74" s="43"/>
      <c r="F74" s="160"/>
      <c r="G74" s="55"/>
      <c r="H74" s="42">
        <f>H75</f>
        <v>100</v>
      </c>
      <c r="I74" s="42">
        <f>H74</f>
        <v>100</v>
      </c>
      <c r="J74" s="167" t="str">
        <f>C74</f>
        <v>III</v>
      </c>
      <c r="K74" s="54" t="str">
        <f>D74</f>
        <v>Спортивная подготовка по олимпийским видам спорта 
лыжные гонки (этап начальной подготовки)</v>
      </c>
      <c r="L74" s="43"/>
      <c r="M74" s="27"/>
      <c r="N74" s="27"/>
      <c r="O74" s="42">
        <f>O75</f>
        <v>100</v>
      </c>
      <c r="P74" s="169">
        <f>O74</f>
        <v>100</v>
      </c>
      <c r="Q74" s="42">
        <f>(I74+P74)/2</f>
        <v>100</v>
      </c>
      <c r="R74" s="171"/>
    </row>
    <row r="75" spans="1:19" ht="66" x14ac:dyDescent="0.25">
      <c r="A75" s="463"/>
      <c r="B75" s="457"/>
      <c r="C75" s="165" t="s">
        <v>31</v>
      </c>
      <c r="D75" s="50" t="s">
        <v>544</v>
      </c>
      <c r="E75" s="43" t="s">
        <v>27</v>
      </c>
      <c r="F75" s="160">
        <v>0</v>
      </c>
      <c r="G75" s="55">
        <v>0</v>
      </c>
      <c r="H75" s="55">
        <v>100</v>
      </c>
      <c r="I75" s="42"/>
      <c r="J75" s="165" t="str">
        <f>C75</f>
        <v>3.1.</v>
      </c>
      <c r="K75" s="50" t="s">
        <v>436</v>
      </c>
      <c r="L75" s="43" t="s">
        <v>227</v>
      </c>
      <c r="M75" s="43">
        <v>14</v>
      </c>
      <c r="N75" s="43">
        <v>14</v>
      </c>
      <c r="O75" s="55">
        <v>100</v>
      </c>
      <c r="P75" s="168"/>
      <c r="Q75" s="42"/>
      <c r="R75" s="17"/>
    </row>
    <row r="76" spans="1:19" ht="82.5" x14ac:dyDescent="0.25">
      <c r="A76" s="463"/>
      <c r="B76" s="457"/>
      <c r="C76" s="348" t="s">
        <v>44</v>
      </c>
      <c r="D76" s="54" t="s">
        <v>456</v>
      </c>
      <c r="E76" s="16"/>
      <c r="F76" s="164"/>
      <c r="G76" s="42"/>
      <c r="H76" s="42">
        <f>H77</f>
        <v>100</v>
      </c>
      <c r="I76" s="42">
        <f>H76</f>
        <v>100</v>
      </c>
      <c r="J76" s="16" t="str">
        <f>C76</f>
        <v>IV</v>
      </c>
      <c r="K76" s="54" t="str">
        <f>D76</f>
        <v>Спортивная подготовка по олимпийским видам спорта 
лыжные гонки (тренировочный этап (этап спортивной специализации)</v>
      </c>
      <c r="L76" s="43"/>
      <c r="M76" s="55"/>
      <c r="N76" s="55"/>
      <c r="O76" s="42">
        <f>O77</f>
        <v>100</v>
      </c>
      <c r="P76" s="168">
        <f>O76</f>
        <v>100</v>
      </c>
      <c r="Q76" s="42">
        <f>(I76+P76)/2</f>
        <v>100</v>
      </c>
      <c r="R76" s="171"/>
    </row>
    <row r="77" spans="1:19" ht="132" x14ac:dyDescent="0.25">
      <c r="A77" s="463"/>
      <c r="B77" s="457"/>
      <c r="C77" s="165" t="s">
        <v>45</v>
      </c>
      <c r="D77" s="50" t="s">
        <v>548</v>
      </c>
      <c r="E77" s="43" t="s">
        <v>27</v>
      </c>
      <c r="F77" s="160">
        <v>0</v>
      </c>
      <c r="G77" s="55">
        <v>0</v>
      </c>
      <c r="H77" s="55">
        <v>100</v>
      </c>
      <c r="I77" s="42"/>
      <c r="J77" s="165" t="s">
        <v>225</v>
      </c>
      <c r="K77" s="50" t="s">
        <v>436</v>
      </c>
      <c r="L77" s="43" t="s">
        <v>227</v>
      </c>
      <c r="M77" s="43">
        <v>51</v>
      </c>
      <c r="N77" s="43">
        <v>51</v>
      </c>
      <c r="O77" s="55">
        <v>100</v>
      </c>
      <c r="P77" s="168"/>
      <c r="Q77" s="42"/>
      <c r="R77" s="17"/>
    </row>
    <row r="78" spans="1:19" ht="82.5" x14ac:dyDescent="0.25">
      <c r="A78" s="463"/>
      <c r="B78" s="457"/>
      <c r="C78" s="167" t="s">
        <v>175</v>
      </c>
      <c r="D78" s="54" t="s">
        <v>549</v>
      </c>
      <c r="E78" s="16"/>
      <c r="F78" s="164"/>
      <c r="G78" s="42"/>
      <c r="H78" s="42">
        <f>H79</f>
        <v>100</v>
      </c>
      <c r="I78" s="42">
        <f>H78</f>
        <v>100</v>
      </c>
      <c r="J78" s="165" t="str">
        <f t="shared" ref="J78:J79" si="15">C78</f>
        <v>V</v>
      </c>
      <c r="K78" s="54" t="str">
        <f>D78</f>
        <v>Спортивная подготовка по олимпийским видам спорта фехтование (тренировочный этап (этап спортивной специализации)</v>
      </c>
      <c r="L78" s="43"/>
      <c r="M78" s="27"/>
      <c r="N78" s="27"/>
      <c r="O78" s="42">
        <f>O79</f>
        <v>100</v>
      </c>
      <c r="P78" s="168">
        <f>O78</f>
        <v>100</v>
      </c>
      <c r="Q78" s="42">
        <f t="shared" ref="Q78:Q83" si="16">(I78+P78)/2</f>
        <v>100</v>
      </c>
      <c r="R78" s="171"/>
      <c r="S78" s="107"/>
    </row>
    <row r="79" spans="1:19" ht="99" x14ac:dyDescent="0.25">
      <c r="A79" s="463"/>
      <c r="B79" s="457"/>
      <c r="C79" s="165" t="s">
        <v>176</v>
      </c>
      <c r="D79" s="50" t="s">
        <v>445</v>
      </c>
      <c r="E79" s="43" t="s">
        <v>27</v>
      </c>
      <c r="F79" s="160">
        <v>0</v>
      </c>
      <c r="G79" s="55">
        <v>0</v>
      </c>
      <c r="H79" s="55">
        <v>100</v>
      </c>
      <c r="I79" s="42"/>
      <c r="J79" s="165" t="str">
        <f t="shared" si="15"/>
        <v>5.1.</v>
      </c>
      <c r="K79" s="50" t="s">
        <v>446</v>
      </c>
      <c r="L79" s="43" t="s">
        <v>227</v>
      </c>
      <c r="M79" s="43">
        <v>28</v>
      </c>
      <c r="N79" s="43">
        <v>28</v>
      </c>
      <c r="O79" s="55">
        <v>100</v>
      </c>
      <c r="P79" s="168"/>
      <c r="Q79" s="42"/>
      <c r="R79" s="17"/>
      <c r="S79" s="107"/>
    </row>
    <row r="80" spans="1:19" s="26" customFormat="1" ht="49.5" x14ac:dyDescent="0.25">
      <c r="A80" s="463"/>
      <c r="B80" s="457"/>
      <c r="C80" s="167" t="s">
        <v>181</v>
      </c>
      <c r="D80" s="54" t="s">
        <v>444</v>
      </c>
      <c r="E80" s="316"/>
      <c r="F80" s="164"/>
      <c r="G80" s="42"/>
      <c r="H80" s="42">
        <f>(H81+H82)/2</f>
        <v>100</v>
      </c>
      <c r="I80" s="42">
        <f>H80</f>
        <v>100</v>
      </c>
      <c r="J80" s="167" t="str">
        <f>C80</f>
        <v>VI</v>
      </c>
      <c r="K80" s="54" t="str">
        <f>D80</f>
        <v>Организация и обеспечение подготовки спортивного резерва</v>
      </c>
      <c r="L80" s="316"/>
      <c r="M80" s="316"/>
      <c r="N80" s="316"/>
      <c r="O80" s="42">
        <f>O81</f>
        <v>100</v>
      </c>
      <c r="P80" s="168">
        <f>O80</f>
        <v>100</v>
      </c>
      <c r="Q80" s="42">
        <f t="shared" si="16"/>
        <v>100</v>
      </c>
      <c r="R80" s="171"/>
      <c r="S80" s="339"/>
    </row>
    <row r="81" spans="1:19" ht="49.5" x14ac:dyDescent="0.25">
      <c r="A81" s="463"/>
      <c r="B81" s="457"/>
      <c r="C81" s="165" t="s">
        <v>182</v>
      </c>
      <c r="D81" s="50" t="s">
        <v>437</v>
      </c>
      <c r="E81" s="43" t="s">
        <v>27</v>
      </c>
      <c r="F81" s="160">
        <v>10</v>
      </c>
      <c r="G81" s="55">
        <v>0</v>
      </c>
      <c r="H81" s="55">
        <v>100</v>
      </c>
      <c r="I81" s="42"/>
      <c r="J81" s="165" t="str">
        <f t="shared" ref="J81:J84" si="17">C81</f>
        <v>6.1.</v>
      </c>
      <c r="K81" s="50" t="s">
        <v>439</v>
      </c>
      <c r="L81" s="43" t="s">
        <v>227</v>
      </c>
      <c r="M81" s="43">
        <v>297</v>
      </c>
      <c r="N81" s="43">
        <v>297</v>
      </c>
      <c r="O81" s="55">
        <v>100</v>
      </c>
      <c r="P81" s="168"/>
      <c r="Q81" s="42"/>
      <c r="R81" s="17"/>
      <c r="S81" s="107"/>
    </row>
    <row r="82" spans="1:19" ht="66" x14ac:dyDescent="0.25">
      <c r="A82" s="463"/>
      <c r="B82" s="457"/>
      <c r="C82" s="165" t="s">
        <v>183</v>
      </c>
      <c r="D82" s="50" t="s">
        <v>438</v>
      </c>
      <c r="E82" s="43" t="s">
        <v>27</v>
      </c>
      <c r="F82" s="160">
        <v>90</v>
      </c>
      <c r="G82" s="55">
        <v>100</v>
      </c>
      <c r="H82" s="55">
        <v>100</v>
      </c>
      <c r="I82" s="42"/>
      <c r="J82" s="165" t="str">
        <f t="shared" si="17"/>
        <v>6.2.</v>
      </c>
      <c r="K82" s="50"/>
      <c r="L82" s="43"/>
      <c r="M82" s="43"/>
      <c r="N82" s="43"/>
      <c r="O82" s="55"/>
      <c r="P82" s="168"/>
      <c r="Q82" s="42"/>
      <c r="R82" s="17"/>
      <c r="S82" s="107"/>
    </row>
    <row r="83" spans="1:19" ht="49.5" x14ac:dyDescent="0.25">
      <c r="A83" s="463"/>
      <c r="B83" s="457"/>
      <c r="C83" s="167" t="s">
        <v>228</v>
      </c>
      <c r="D83" s="54" t="s">
        <v>351</v>
      </c>
      <c r="E83" s="316"/>
      <c r="F83" s="164"/>
      <c r="G83" s="42"/>
      <c r="H83" s="42">
        <f>H84</f>
        <v>100</v>
      </c>
      <c r="I83" s="42">
        <f>H83</f>
        <v>100</v>
      </c>
      <c r="J83" s="167" t="str">
        <f t="shared" si="17"/>
        <v>VII</v>
      </c>
      <c r="K83" s="54" t="str">
        <f>D83</f>
        <v>Организация мероприятий по подготовке спортивных сборных команд</v>
      </c>
      <c r="L83" s="316"/>
      <c r="M83" s="316"/>
      <c r="N83" s="316"/>
      <c r="O83" s="42">
        <f>O84</f>
        <v>104</v>
      </c>
      <c r="P83" s="168">
        <f>O83</f>
        <v>104</v>
      </c>
      <c r="Q83" s="42">
        <f t="shared" si="16"/>
        <v>102</v>
      </c>
      <c r="R83" s="171"/>
      <c r="S83" s="107"/>
    </row>
    <row r="84" spans="1:19" ht="78.75" customHeight="1" x14ac:dyDescent="0.25">
      <c r="A84" s="463"/>
      <c r="B84" s="457"/>
      <c r="C84" s="165" t="s">
        <v>229</v>
      </c>
      <c r="D84" s="50" t="s">
        <v>352</v>
      </c>
      <c r="E84" s="43" t="s">
        <v>27</v>
      </c>
      <c r="F84" s="160">
        <v>5</v>
      </c>
      <c r="G84" s="55">
        <v>16</v>
      </c>
      <c r="H84" s="55">
        <v>100</v>
      </c>
      <c r="I84" s="42"/>
      <c r="J84" s="165" t="str">
        <f t="shared" si="17"/>
        <v>7.1.</v>
      </c>
      <c r="K84" s="50" t="s">
        <v>541</v>
      </c>
      <c r="L84" s="43" t="s">
        <v>227</v>
      </c>
      <c r="M84" s="43">
        <v>25</v>
      </c>
      <c r="N84" s="43">
        <v>26</v>
      </c>
      <c r="O84" s="55">
        <f>N84/M84*100</f>
        <v>104</v>
      </c>
      <c r="P84" s="168"/>
      <c r="Q84" s="42"/>
      <c r="R84" s="17"/>
      <c r="S84" s="107"/>
    </row>
    <row r="85" spans="1:19" s="34" customFormat="1" ht="33" x14ac:dyDescent="0.25">
      <c r="A85" s="464"/>
      <c r="B85" s="458"/>
      <c r="C85" s="68"/>
      <c r="D85" s="47" t="s">
        <v>6</v>
      </c>
      <c r="E85" s="68"/>
      <c r="F85" s="394"/>
      <c r="G85" s="216"/>
      <c r="H85" s="9">
        <f>(H78+H76+H74+H70+H72+H80+H83)/7</f>
        <v>100</v>
      </c>
      <c r="I85" s="9">
        <f>H85</f>
        <v>100</v>
      </c>
      <c r="J85" s="68"/>
      <c r="K85" s="47" t="s">
        <v>6</v>
      </c>
      <c r="L85" s="68"/>
      <c r="M85" s="213"/>
      <c r="N85" s="213"/>
      <c r="O85" s="9">
        <f>(O78+O76+O74+O70+O72+O80+O83)/7</f>
        <v>100.57142857142857</v>
      </c>
      <c r="P85" s="9">
        <f>O85</f>
        <v>100.57142857142857</v>
      </c>
      <c r="Q85" s="9">
        <f>(I85+P85)/2</f>
        <v>100.28571428571428</v>
      </c>
      <c r="R85" s="214" t="s">
        <v>33</v>
      </c>
      <c r="S85" s="337"/>
    </row>
    <row r="86" spans="1:19" ht="66" x14ac:dyDescent="0.25">
      <c r="A86" s="462" t="s">
        <v>79</v>
      </c>
      <c r="B86" s="456" t="s">
        <v>358</v>
      </c>
      <c r="C86" s="167" t="s">
        <v>12</v>
      </c>
      <c r="D86" s="54" t="s">
        <v>359</v>
      </c>
      <c r="E86" s="43"/>
      <c r="F86" s="27"/>
      <c r="G86" s="55"/>
      <c r="H86" s="42">
        <f>H87</f>
        <v>100</v>
      </c>
      <c r="I86" s="42">
        <f>H86</f>
        <v>100</v>
      </c>
      <c r="J86" s="167" t="s">
        <v>12</v>
      </c>
      <c r="K86" s="54" t="str">
        <f>D86</f>
        <v>Спортивная подготовка по олимпийским видам спорта 
бокс (этап начальной подготовки )</v>
      </c>
      <c r="L86" s="43"/>
      <c r="M86" s="27"/>
      <c r="N86" s="27"/>
      <c r="O86" s="42">
        <f>O87</f>
        <v>100</v>
      </c>
      <c r="P86" s="169">
        <f>O86</f>
        <v>100</v>
      </c>
      <c r="Q86" s="42">
        <f>(I86+P86)/2</f>
        <v>100</v>
      </c>
      <c r="R86" s="171"/>
    </row>
    <row r="87" spans="1:19" ht="82.5" x14ac:dyDescent="0.25">
      <c r="A87" s="463"/>
      <c r="B87" s="457"/>
      <c r="C87" s="165" t="s">
        <v>7</v>
      </c>
      <c r="D87" s="50" t="s">
        <v>235</v>
      </c>
      <c r="E87" s="43" t="s">
        <v>27</v>
      </c>
      <c r="F87" s="160">
        <v>0</v>
      </c>
      <c r="G87" s="55">
        <v>0</v>
      </c>
      <c r="H87" s="55">
        <v>100</v>
      </c>
      <c r="I87" s="42"/>
      <c r="J87" s="165" t="s">
        <v>39</v>
      </c>
      <c r="K87" s="50" t="s">
        <v>436</v>
      </c>
      <c r="L87" s="43" t="s">
        <v>227</v>
      </c>
      <c r="M87" s="43">
        <v>58</v>
      </c>
      <c r="N87" s="43">
        <v>58</v>
      </c>
      <c r="O87" s="55">
        <v>100</v>
      </c>
      <c r="P87" s="168"/>
      <c r="Q87" s="42"/>
      <c r="R87" s="17"/>
    </row>
    <row r="88" spans="1:19" ht="87" customHeight="1" x14ac:dyDescent="0.25">
      <c r="A88" s="463"/>
      <c r="B88" s="457"/>
      <c r="C88" s="16" t="s">
        <v>13</v>
      </c>
      <c r="D88" s="54" t="s">
        <v>360</v>
      </c>
      <c r="E88" s="16"/>
      <c r="F88" s="164"/>
      <c r="G88" s="42"/>
      <c r="H88" s="42">
        <f>H89</f>
        <v>100</v>
      </c>
      <c r="I88" s="42">
        <f>H88</f>
        <v>100</v>
      </c>
      <c r="J88" s="16" t="s">
        <v>13</v>
      </c>
      <c r="K88" s="54" t="str">
        <f>D88</f>
        <v>Спортивная подготовка по олимпийским видам спорта 
бокс (тренировочный этап (этап спортивной специализации)</v>
      </c>
      <c r="L88" s="43"/>
      <c r="M88" s="55"/>
      <c r="N88" s="55"/>
      <c r="O88" s="42">
        <f>O89</f>
        <v>100</v>
      </c>
      <c r="P88" s="168">
        <f>O88</f>
        <v>100</v>
      </c>
      <c r="Q88" s="42">
        <f>(I88+P88)/2</f>
        <v>100</v>
      </c>
      <c r="R88" s="171"/>
    </row>
    <row r="89" spans="1:19" ht="82.5" x14ac:dyDescent="0.25">
      <c r="A89" s="463"/>
      <c r="B89" s="457"/>
      <c r="C89" s="165" t="s">
        <v>14</v>
      </c>
      <c r="D89" s="50" t="s">
        <v>235</v>
      </c>
      <c r="E89" s="43" t="s">
        <v>27</v>
      </c>
      <c r="F89" s="160">
        <v>0</v>
      </c>
      <c r="G89" s="55">
        <v>0</v>
      </c>
      <c r="H89" s="55">
        <v>100</v>
      </c>
      <c r="I89" s="42"/>
      <c r="J89" s="165" t="s">
        <v>225</v>
      </c>
      <c r="K89" s="50" t="s">
        <v>436</v>
      </c>
      <c r="L89" s="43" t="s">
        <v>227</v>
      </c>
      <c r="M89" s="43">
        <v>32</v>
      </c>
      <c r="N89" s="43">
        <v>32</v>
      </c>
      <c r="O89" s="55">
        <v>100</v>
      </c>
      <c r="P89" s="168"/>
      <c r="Q89" s="42"/>
      <c r="R89" s="17"/>
    </row>
    <row r="90" spans="1:19" ht="66" x14ac:dyDescent="0.25">
      <c r="A90" s="463"/>
      <c r="B90" s="457"/>
      <c r="C90" s="16" t="s">
        <v>30</v>
      </c>
      <c r="D90" s="54" t="s">
        <v>447</v>
      </c>
      <c r="E90" s="16"/>
      <c r="F90" s="164"/>
      <c r="G90" s="42"/>
      <c r="H90" s="42">
        <f>H91</f>
        <v>100</v>
      </c>
      <c r="I90" s="42">
        <f>H90</f>
        <v>100</v>
      </c>
      <c r="J90" s="16" t="str">
        <f t="shared" ref="J90:J106" si="18">C90</f>
        <v>III</v>
      </c>
      <c r="K90" s="54" t="s">
        <v>447</v>
      </c>
      <c r="L90" s="299"/>
      <c r="M90" s="164"/>
      <c r="N90" s="42"/>
      <c r="O90" s="42">
        <f>O91</f>
        <v>100</v>
      </c>
      <c r="P90" s="42">
        <f>O90</f>
        <v>100</v>
      </c>
      <c r="Q90" s="42">
        <f>I90</f>
        <v>100</v>
      </c>
      <c r="R90" s="171"/>
    </row>
    <row r="91" spans="1:19" ht="82.5" x14ac:dyDescent="0.25">
      <c r="A91" s="463"/>
      <c r="B91" s="457"/>
      <c r="C91" s="165" t="s">
        <v>31</v>
      </c>
      <c r="D91" s="50" t="s">
        <v>448</v>
      </c>
      <c r="E91" s="43" t="s">
        <v>27</v>
      </c>
      <c r="F91" s="160">
        <v>0</v>
      </c>
      <c r="G91" s="55">
        <v>0</v>
      </c>
      <c r="H91" s="55">
        <v>100</v>
      </c>
      <c r="I91" s="42"/>
      <c r="J91" s="165" t="str">
        <f t="shared" si="18"/>
        <v>3.1.</v>
      </c>
      <c r="K91" s="50" t="s">
        <v>436</v>
      </c>
      <c r="L91" s="43" t="s">
        <v>227</v>
      </c>
      <c r="M91" s="160">
        <v>42</v>
      </c>
      <c r="N91" s="55">
        <v>42</v>
      </c>
      <c r="O91" s="55">
        <f>(N91/M91)*100</f>
        <v>100</v>
      </c>
      <c r="P91" s="168"/>
      <c r="Q91" s="42"/>
      <c r="R91" s="17"/>
    </row>
    <row r="92" spans="1:19" ht="82.5" x14ac:dyDescent="0.25">
      <c r="A92" s="463"/>
      <c r="B92" s="457"/>
      <c r="C92" s="16" t="s">
        <v>44</v>
      </c>
      <c r="D92" s="54" t="s">
        <v>550</v>
      </c>
      <c r="E92" s="16"/>
      <c r="F92" s="164"/>
      <c r="G92" s="42"/>
      <c r="H92" s="42">
        <f>H93</f>
        <v>100</v>
      </c>
      <c r="I92" s="42">
        <f>H92</f>
        <v>100</v>
      </c>
      <c r="J92" s="16" t="str">
        <f t="shared" si="18"/>
        <v>IV</v>
      </c>
      <c r="K92" s="54" t="str">
        <f>D92</f>
        <v>Спортивная подготовка по олимпийским видам спорта 
спортивная борьба (тренировочный этап (этап спортивной специализации)</v>
      </c>
      <c r="L92" s="43"/>
      <c r="M92" s="55"/>
      <c r="N92" s="55"/>
      <c r="O92" s="42">
        <f>O93</f>
        <v>100</v>
      </c>
      <c r="P92" s="168">
        <f>O92</f>
        <v>100</v>
      </c>
      <c r="Q92" s="42">
        <f>I92</f>
        <v>100</v>
      </c>
      <c r="R92" s="171"/>
    </row>
    <row r="93" spans="1:19" ht="82.5" x14ac:dyDescent="0.25">
      <c r="A93" s="463"/>
      <c r="B93" s="457"/>
      <c r="C93" s="165" t="s">
        <v>45</v>
      </c>
      <c r="D93" s="50" t="s">
        <v>235</v>
      </c>
      <c r="E93" s="43" t="s">
        <v>27</v>
      </c>
      <c r="F93" s="160">
        <v>0</v>
      </c>
      <c r="G93" s="55">
        <v>0</v>
      </c>
      <c r="H93" s="55">
        <v>100</v>
      </c>
      <c r="I93" s="42"/>
      <c r="J93" s="165" t="str">
        <f t="shared" si="18"/>
        <v>4.1.</v>
      </c>
      <c r="K93" s="50" t="s">
        <v>436</v>
      </c>
      <c r="L93" s="43" t="s">
        <v>227</v>
      </c>
      <c r="M93" s="43">
        <v>85</v>
      </c>
      <c r="N93" s="43">
        <v>85</v>
      </c>
      <c r="O93" s="55">
        <v>100</v>
      </c>
      <c r="P93" s="168"/>
      <c r="Q93" s="42"/>
      <c r="R93" s="17"/>
    </row>
    <row r="94" spans="1:19" ht="66" x14ac:dyDescent="0.25">
      <c r="A94" s="463"/>
      <c r="B94" s="457"/>
      <c r="C94" s="167" t="s">
        <v>175</v>
      </c>
      <c r="D94" s="54" t="s">
        <v>449</v>
      </c>
      <c r="E94" s="16"/>
      <c r="F94" s="164"/>
      <c r="G94" s="42"/>
      <c r="H94" s="42">
        <f>H95</f>
        <v>100</v>
      </c>
      <c r="I94" s="42">
        <f>H94</f>
        <v>100</v>
      </c>
      <c r="J94" s="167" t="str">
        <f t="shared" si="18"/>
        <v>V</v>
      </c>
      <c r="K94" s="54" t="str">
        <f>D94</f>
        <v>Спортивная подготовка по олимпийским видам спорта 
прыжки на батуте (этап начальной подготовки)</v>
      </c>
      <c r="L94" s="43"/>
      <c r="M94" s="27"/>
      <c r="N94" s="27"/>
      <c r="O94" s="42">
        <f>O95</f>
        <v>100</v>
      </c>
      <c r="P94" s="168">
        <f>O94</f>
        <v>100</v>
      </c>
      <c r="Q94" s="42">
        <f>I94</f>
        <v>100</v>
      </c>
      <c r="R94" s="171"/>
    </row>
    <row r="95" spans="1:19" ht="82.5" x14ac:dyDescent="0.25">
      <c r="A95" s="463"/>
      <c r="B95" s="457"/>
      <c r="C95" s="165" t="s">
        <v>176</v>
      </c>
      <c r="D95" s="50" t="s">
        <v>235</v>
      </c>
      <c r="E95" s="43" t="s">
        <v>27</v>
      </c>
      <c r="F95" s="160">
        <v>0</v>
      </c>
      <c r="G95" s="55">
        <v>0</v>
      </c>
      <c r="H95" s="55">
        <v>100</v>
      </c>
      <c r="I95" s="42"/>
      <c r="J95" s="165" t="str">
        <f t="shared" si="18"/>
        <v>5.1.</v>
      </c>
      <c r="K95" s="50" t="s">
        <v>436</v>
      </c>
      <c r="L95" s="43" t="s">
        <v>227</v>
      </c>
      <c r="M95" s="43">
        <v>117</v>
      </c>
      <c r="N95" s="43">
        <v>117</v>
      </c>
      <c r="O95" s="55">
        <v>100</v>
      </c>
      <c r="P95" s="168"/>
      <c r="Q95" s="42"/>
      <c r="R95" s="17"/>
      <c r="S95" s="107"/>
    </row>
    <row r="96" spans="1:19" ht="82.5" x14ac:dyDescent="0.25">
      <c r="A96" s="463"/>
      <c r="B96" s="457"/>
      <c r="C96" s="167" t="s">
        <v>181</v>
      </c>
      <c r="D96" s="54" t="s">
        <v>551</v>
      </c>
      <c r="E96" s="348"/>
      <c r="F96" s="164"/>
      <c r="G96" s="42"/>
      <c r="H96" s="42">
        <f>H97</f>
        <v>100</v>
      </c>
      <c r="I96" s="42">
        <f>H96</f>
        <v>100</v>
      </c>
      <c r="J96" s="167" t="str">
        <f t="shared" ref="J96:J97" si="19">C96</f>
        <v>VI</v>
      </c>
      <c r="K96" s="54" t="str">
        <f>D96</f>
        <v>Спортивная подготовка по олимпийским видам спорта 
прыжки на батуте (тренировочный этап (этап спортивной специализации)</v>
      </c>
      <c r="L96" s="43"/>
      <c r="M96" s="225"/>
      <c r="N96" s="225"/>
      <c r="O96" s="42">
        <f>O97</f>
        <v>100</v>
      </c>
      <c r="P96" s="168">
        <f>O96</f>
        <v>100</v>
      </c>
      <c r="Q96" s="42">
        <f>I96</f>
        <v>100</v>
      </c>
      <c r="R96" s="171"/>
    </row>
    <row r="97" spans="1:19" ht="82.5" x14ac:dyDescent="0.25">
      <c r="A97" s="463"/>
      <c r="B97" s="457"/>
      <c r="C97" s="165" t="s">
        <v>182</v>
      </c>
      <c r="D97" s="50" t="s">
        <v>235</v>
      </c>
      <c r="E97" s="43" t="s">
        <v>27</v>
      </c>
      <c r="F97" s="160">
        <v>0</v>
      </c>
      <c r="G97" s="55">
        <v>0</v>
      </c>
      <c r="H97" s="55">
        <v>100</v>
      </c>
      <c r="I97" s="42"/>
      <c r="J97" s="165" t="str">
        <f t="shared" si="19"/>
        <v>6.1.</v>
      </c>
      <c r="K97" s="50" t="s">
        <v>436</v>
      </c>
      <c r="L97" s="43" t="s">
        <v>227</v>
      </c>
      <c r="M97" s="43">
        <v>27</v>
      </c>
      <c r="N97" s="43">
        <v>27</v>
      </c>
      <c r="O97" s="55">
        <v>100</v>
      </c>
      <c r="P97" s="168"/>
      <c r="Q97" s="42"/>
      <c r="R97" s="17"/>
      <c r="S97" s="107"/>
    </row>
    <row r="98" spans="1:19" ht="82.5" x14ac:dyDescent="0.25">
      <c r="A98" s="463"/>
      <c r="B98" s="457"/>
      <c r="C98" s="167" t="s">
        <v>228</v>
      </c>
      <c r="D98" s="54" t="s">
        <v>552</v>
      </c>
      <c r="E98" s="348"/>
      <c r="F98" s="164"/>
      <c r="G98" s="42"/>
      <c r="H98" s="42">
        <f>H99</f>
        <v>100</v>
      </c>
      <c r="I98" s="42">
        <f>H98</f>
        <v>100</v>
      </c>
      <c r="J98" s="167" t="str">
        <f t="shared" ref="J98:J99" si="20">C98</f>
        <v>VII</v>
      </c>
      <c r="K98" s="54" t="str">
        <f>D98</f>
        <v>Спортивная подготовка по олимпийским видам спорта 
прыжки на батуте (этап совершенствования спортивного мастерства)</v>
      </c>
      <c r="L98" s="43"/>
      <c r="M98" s="225"/>
      <c r="N98" s="225"/>
      <c r="O98" s="42">
        <f>O99</f>
        <v>100</v>
      </c>
      <c r="P98" s="168">
        <f>O98</f>
        <v>100</v>
      </c>
      <c r="Q98" s="42">
        <f>I98</f>
        <v>100</v>
      </c>
      <c r="R98" s="171"/>
    </row>
    <row r="99" spans="1:19" ht="82.5" x14ac:dyDescent="0.25">
      <c r="A99" s="463"/>
      <c r="B99" s="457"/>
      <c r="C99" s="165" t="s">
        <v>229</v>
      </c>
      <c r="D99" s="50" t="s">
        <v>236</v>
      </c>
      <c r="E99" s="43" t="s">
        <v>27</v>
      </c>
      <c r="F99" s="160">
        <v>0</v>
      </c>
      <c r="G99" s="55">
        <v>0</v>
      </c>
      <c r="H99" s="55">
        <v>100</v>
      </c>
      <c r="I99" s="42"/>
      <c r="J99" s="165" t="str">
        <f t="shared" si="20"/>
        <v>7.1.</v>
      </c>
      <c r="K99" s="50" t="s">
        <v>436</v>
      </c>
      <c r="L99" s="43" t="s">
        <v>227</v>
      </c>
      <c r="M99" s="43">
        <v>1</v>
      </c>
      <c r="N99" s="43">
        <v>1</v>
      </c>
      <c r="O99" s="55">
        <v>100</v>
      </c>
      <c r="P99" s="168"/>
      <c r="Q99" s="42"/>
      <c r="R99" s="17"/>
      <c r="S99" s="107"/>
    </row>
    <row r="100" spans="1:19" ht="66" x14ac:dyDescent="0.25">
      <c r="A100" s="463"/>
      <c r="B100" s="457"/>
      <c r="C100" s="167" t="s">
        <v>230</v>
      </c>
      <c r="D100" s="54" t="s">
        <v>553</v>
      </c>
      <c r="E100" s="43"/>
      <c r="F100" s="225"/>
      <c r="G100" s="55"/>
      <c r="H100" s="42">
        <f>H101</f>
        <v>100</v>
      </c>
      <c r="I100" s="42">
        <f>H100</f>
        <v>100</v>
      </c>
      <c r="J100" s="167" t="str">
        <f>C100</f>
        <v>VIII</v>
      </c>
      <c r="K100" s="54" t="str">
        <f>D100</f>
        <v>Спортивная подготовка по олимпийским видам спорта 
плавание (этап начальной подготовки )</v>
      </c>
      <c r="L100" s="43"/>
      <c r="M100" s="225"/>
      <c r="N100" s="225"/>
      <c r="O100" s="42">
        <f>O101</f>
        <v>100</v>
      </c>
      <c r="P100" s="169">
        <f>O100</f>
        <v>100</v>
      </c>
      <c r="Q100" s="42">
        <f t="shared" ref="Q100" si="21">(I100+P100)/2</f>
        <v>100</v>
      </c>
      <c r="R100" s="171"/>
    </row>
    <row r="101" spans="1:19" ht="82.5" x14ac:dyDescent="0.25">
      <c r="A101" s="463"/>
      <c r="B101" s="457"/>
      <c r="C101" s="165" t="s">
        <v>231</v>
      </c>
      <c r="D101" s="50" t="s">
        <v>235</v>
      </c>
      <c r="E101" s="43" t="s">
        <v>27</v>
      </c>
      <c r="F101" s="160">
        <v>0</v>
      </c>
      <c r="G101" s="55">
        <v>0</v>
      </c>
      <c r="H101" s="55">
        <v>100</v>
      </c>
      <c r="I101" s="42"/>
      <c r="J101" s="165" t="str">
        <f>C101</f>
        <v>8.1.</v>
      </c>
      <c r="K101" s="50" t="s">
        <v>436</v>
      </c>
      <c r="L101" s="43" t="s">
        <v>227</v>
      </c>
      <c r="M101" s="43">
        <v>73</v>
      </c>
      <c r="N101" s="43">
        <v>73</v>
      </c>
      <c r="O101" s="55">
        <v>100</v>
      </c>
      <c r="P101" s="168"/>
      <c r="Q101" s="42"/>
      <c r="R101" s="17"/>
    </row>
    <row r="102" spans="1:19" ht="67.5" customHeight="1" x14ac:dyDescent="0.25">
      <c r="A102" s="463"/>
      <c r="B102" s="457"/>
      <c r="C102" s="167" t="s">
        <v>485</v>
      </c>
      <c r="D102" s="54" t="s">
        <v>444</v>
      </c>
      <c r="E102" s="43"/>
      <c r="F102" s="160"/>
      <c r="G102" s="55"/>
      <c r="H102" s="42">
        <f>(H103+H104)/2</f>
        <v>100</v>
      </c>
      <c r="I102" s="42">
        <f t="shared" ref="I102:I105" si="22">H102</f>
        <v>100</v>
      </c>
      <c r="J102" s="167" t="str">
        <f t="shared" si="18"/>
        <v>IX</v>
      </c>
      <c r="K102" s="54" t="str">
        <f>D102</f>
        <v>Организация и обеспечение подготовки спортивного резерва</v>
      </c>
      <c r="L102" s="43"/>
      <c r="M102" s="43"/>
      <c r="N102" s="43"/>
      <c r="O102" s="42">
        <f>O103</f>
        <v>100</v>
      </c>
      <c r="P102" s="168">
        <f>O102</f>
        <v>100</v>
      </c>
      <c r="Q102" s="42">
        <f t="shared" ref="Q102" si="23">(I102+P102)/2</f>
        <v>100</v>
      </c>
      <c r="R102" s="318"/>
      <c r="S102" s="107"/>
    </row>
    <row r="103" spans="1:19" ht="49.5" x14ac:dyDescent="0.25">
      <c r="A103" s="463"/>
      <c r="B103" s="457"/>
      <c r="C103" s="165" t="s">
        <v>486</v>
      </c>
      <c r="D103" s="50" t="s">
        <v>437</v>
      </c>
      <c r="E103" s="43" t="s">
        <v>27</v>
      </c>
      <c r="F103" s="160">
        <v>10</v>
      </c>
      <c r="G103" s="55">
        <v>0</v>
      </c>
      <c r="H103" s="55">
        <v>100</v>
      </c>
      <c r="I103" s="42"/>
      <c r="J103" s="165" t="str">
        <f t="shared" si="18"/>
        <v>9.1.</v>
      </c>
      <c r="K103" s="50" t="s">
        <v>439</v>
      </c>
      <c r="L103" s="43" t="s">
        <v>227</v>
      </c>
      <c r="M103" s="43">
        <v>235</v>
      </c>
      <c r="N103" s="43">
        <v>235</v>
      </c>
      <c r="O103" s="55">
        <v>100</v>
      </c>
      <c r="P103" s="168"/>
      <c r="Q103" s="42"/>
      <c r="R103" s="17"/>
      <c r="S103" s="107"/>
    </row>
    <row r="104" spans="1:19" ht="66" x14ac:dyDescent="0.25">
      <c r="A104" s="463"/>
      <c r="B104" s="457"/>
      <c r="C104" s="165" t="s">
        <v>487</v>
      </c>
      <c r="D104" s="50" t="s">
        <v>438</v>
      </c>
      <c r="E104" s="43" t="s">
        <v>27</v>
      </c>
      <c r="F104" s="160">
        <v>90</v>
      </c>
      <c r="G104" s="55">
        <v>94</v>
      </c>
      <c r="H104" s="55">
        <v>100</v>
      </c>
      <c r="I104" s="42"/>
      <c r="J104" s="165" t="str">
        <f t="shared" si="18"/>
        <v>9.2.</v>
      </c>
      <c r="K104" s="50"/>
      <c r="L104" s="43"/>
      <c r="M104" s="43"/>
      <c r="N104" s="43"/>
      <c r="O104" s="55"/>
      <c r="P104" s="168"/>
      <c r="Q104" s="42"/>
      <c r="R104" s="17"/>
      <c r="S104" s="107"/>
    </row>
    <row r="105" spans="1:19" ht="49.5" x14ac:dyDescent="0.25">
      <c r="A105" s="463"/>
      <c r="B105" s="457"/>
      <c r="C105" s="167" t="s">
        <v>535</v>
      </c>
      <c r="D105" s="54" t="s">
        <v>351</v>
      </c>
      <c r="E105" s="299"/>
      <c r="F105" s="164"/>
      <c r="G105" s="42"/>
      <c r="H105" s="42">
        <v>100</v>
      </c>
      <c r="I105" s="42">
        <f t="shared" si="22"/>
        <v>100</v>
      </c>
      <c r="J105" s="167" t="str">
        <f t="shared" si="18"/>
        <v>X</v>
      </c>
      <c r="K105" s="54" t="str">
        <f>D105</f>
        <v>Организация мероприятий по подготовке спортивных сборных команд</v>
      </c>
      <c r="L105" s="43"/>
      <c r="M105" s="43"/>
      <c r="N105" s="43"/>
      <c r="O105" s="42">
        <f>O106</f>
        <v>91.011235955056179</v>
      </c>
      <c r="P105" s="168">
        <f>O105</f>
        <v>91.011235955056179</v>
      </c>
      <c r="Q105" s="42">
        <f t="shared" ref="Q105" si="24">(I105+P105)/2</f>
        <v>95.50561797752809</v>
      </c>
      <c r="R105" s="318"/>
      <c r="S105" s="107"/>
    </row>
    <row r="106" spans="1:19" ht="79.5" customHeight="1" x14ac:dyDescent="0.25">
      <c r="A106" s="463"/>
      <c r="B106" s="457"/>
      <c r="C106" s="165" t="s">
        <v>536</v>
      </c>
      <c r="D106" s="50" t="s">
        <v>352</v>
      </c>
      <c r="E106" s="43" t="s">
        <v>27</v>
      </c>
      <c r="F106" s="160">
        <v>5</v>
      </c>
      <c r="G106" s="55">
        <v>12</v>
      </c>
      <c r="H106" s="55">
        <v>100</v>
      </c>
      <c r="I106" s="42"/>
      <c r="J106" s="165" t="str">
        <f t="shared" si="18"/>
        <v>10.1.</v>
      </c>
      <c r="K106" s="50" t="s">
        <v>541</v>
      </c>
      <c r="L106" s="43" t="s">
        <v>227</v>
      </c>
      <c r="M106" s="43">
        <v>89</v>
      </c>
      <c r="N106" s="43">
        <v>81</v>
      </c>
      <c r="O106" s="55">
        <f>(N106/M106)*100</f>
        <v>91.011235955056179</v>
      </c>
      <c r="P106" s="168"/>
      <c r="Q106" s="42"/>
      <c r="R106" s="17"/>
      <c r="S106" s="107"/>
    </row>
    <row r="107" spans="1:19" s="34" customFormat="1" ht="33" x14ac:dyDescent="0.25">
      <c r="A107" s="464"/>
      <c r="B107" s="458"/>
      <c r="C107" s="396"/>
      <c r="D107" s="47" t="s">
        <v>6</v>
      </c>
      <c r="E107" s="396"/>
      <c r="F107" s="397"/>
      <c r="G107" s="398"/>
      <c r="H107" s="9">
        <f>(H94+H92+H88+H90+H86+H96+H98+H100+H102+H105)/10</f>
        <v>100</v>
      </c>
      <c r="I107" s="9">
        <f>H107</f>
        <v>100</v>
      </c>
      <c r="J107" s="9"/>
      <c r="K107" s="47" t="s">
        <v>6</v>
      </c>
      <c r="L107" s="9"/>
      <c r="M107" s="9"/>
      <c r="N107" s="9"/>
      <c r="O107" s="9">
        <f>(O94+O92+O88+O90+O86+O96+O98+O100+O102+O105)/10</f>
        <v>99.101123595505626</v>
      </c>
      <c r="P107" s="9">
        <f>O107</f>
        <v>99.101123595505626</v>
      </c>
      <c r="Q107" s="9">
        <f>(I107+P107)/2</f>
        <v>99.550561797752806</v>
      </c>
      <c r="R107" s="9" t="s">
        <v>490</v>
      </c>
      <c r="S107" s="337"/>
    </row>
    <row r="108" spans="1:19" ht="66" x14ac:dyDescent="0.25">
      <c r="A108" s="462" t="s">
        <v>80</v>
      </c>
      <c r="B108" s="456" t="s">
        <v>361</v>
      </c>
      <c r="C108" s="167" t="s">
        <v>12</v>
      </c>
      <c r="D108" s="54" t="s">
        <v>554</v>
      </c>
      <c r="E108" s="43"/>
      <c r="F108" s="160"/>
      <c r="G108" s="55"/>
      <c r="H108" s="42">
        <f>H109</f>
        <v>100</v>
      </c>
      <c r="I108" s="42">
        <f>H108</f>
        <v>100</v>
      </c>
      <c r="J108" s="167" t="s">
        <v>12</v>
      </c>
      <c r="K108" s="54" t="str">
        <f>D108</f>
        <v>Спортивная подготовка по олимпийским видам спорта 
бокс (этап начальной подготовки)</v>
      </c>
      <c r="L108" s="43"/>
      <c r="M108" s="225"/>
      <c r="N108" s="225"/>
      <c r="O108" s="42">
        <f>O109</f>
        <v>100</v>
      </c>
      <c r="P108" s="169">
        <f>O108</f>
        <v>100</v>
      </c>
      <c r="Q108" s="42">
        <f t="shared" ref="Q108:Q128" si="25">(I108+P108)/2</f>
        <v>100</v>
      </c>
      <c r="R108" s="171"/>
    </row>
    <row r="109" spans="1:19" ht="99" x14ac:dyDescent="0.25">
      <c r="A109" s="463"/>
      <c r="B109" s="457"/>
      <c r="C109" s="165" t="s">
        <v>7</v>
      </c>
      <c r="D109" s="50" t="s">
        <v>350</v>
      </c>
      <c r="E109" s="43" t="s">
        <v>27</v>
      </c>
      <c r="F109" s="160">
        <v>0</v>
      </c>
      <c r="G109" s="55">
        <v>0</v>
      </c>
      <c r="H109" s="55">
        <v>100</v>
      </c>
      <c r="I109" s="42"/>
      <c r="J109" s="165" t="s">
        <v>39</v>
      </c>
      <c r="K109" s="50" t="s">
        <v>436</v>
      </c>
      <c r="L109" s="43" t="s">
        <v>227</v>
      </c>
      <c r="M109" s="43">
        <v>30</v>
      </c>
      <c r="N109" s="43">
        <v>30</v>
      </c>
      <c r="O109" s="55">
        <v>100</v>
      </c>
      <c r="P109" s="168"/>
      <c r="Q109" s="42"/>
      <c r="R109" s="17"/>
    </row>
    <row r="110" spans="1:19" ht="82.5" x14ac:dyDescent="0.25">
      <c r="A110" s="463"/>
      <c r="B110" s="457"/>
      <c r="C110" s="167" t="s">
        <v>13</v>
      </c>
      <c r="D110" s="54" t="s">
        <v>450</v>
      </c>
      <c r="E110" s="43"/>
      <c r="F110" s="160"/>
      <c r="G110" s="55"/>
      <c r="H110" s="42">
        <f>H111</f>
        <v>100</v>
      </c>
      <c r="I110" s="42">
        <f>H110</f>
        <v>100</v>
      </c>
      <c r="J110" s="167" t="str">
        <f>C110</f>
        <v>II</v>
      </c>
      <c r="K110" s="54" t="str">
        <f>D110</f>
        <v>Спортивная подготовка по олимпийским видам спорта 
бокс (тренировочный этап (этап спортивной специализации))</v>
      </c>
      <c r="L110" s="43"/>
      <c r="M110" s="225"/>
      <c r="N110" s="225"/>
      <c r="O110" s="42">
        <f>O111</f>
        <v>100</v>
      </c>
      <c r="P110" s="169">
        <f>O110</f>
        <v>100</v>
      </c>
      <c r="Q110" s="42">
        <f t="shared" ref="Q110:Q112" si="26">(I110+P110)/2</f>
        <v>100</v>
      </c>
      <c r="R110" s="171"/>
    </row>
    <row r="111" spans="1:19" ht="99" x14ac:dyDescent="0.25">
      <c r="A111" s="463"/>
      <c r="B111" s="457"/>
      <c r="C111" s="165" t="s">
        <v>14</v>
      </c>
      <c r="D111" s="50" t="s">
        <v>350</v>
      </c>
      <c r="E111" s="43" t="s">
        <v>27</v>
      </c>
      <c r="F111" s="160">
        <v>0</v>
      </c>
      <c r="G111" s="55">
        <v>0</v>
      </c>
      <c r="H111" s="55">
        <v>100</v>
      </c>
      <c r="I111" s="42"/>
      <c r="J111" s="165" t="str">
        <f t="shared" ref="J111:J122" si="27">C111</f>
        <v>2.1.</v>
      </c>
      <c r="K111" s="50" t="s">
        <v>436</v>
      </c>
      <c r="L111" s="43" t="s">
        <v>227</v>
      </c>
      <c r="M111" s="43">
        <v>22</v>
      </c>
      <c r="N111" s="43">
        <v>22</v>
      </c>
      <c r="O111" s="55">
        <v>100</v>
      </c>
      <c r="P111" s="168"/>
      <c r="Q111" s="42"/>
      <c r="R111" s="17"/>
    </row>
    <row r="112" spans="1:19" ht="66" x14ac:dyDescent="0.25">
      <c r="A112" s="463"/>
      <c r="B112" s="457"/>
      <c r="C112" s="348" t="s">
        <v>30</v>
      </c>
      <c r="D112" s="54" t="s">
        <v>555</v>
      </c>
      <c r="E112" s="348"/>
      <c r="F112" s="164"/>
      <c r="G112" s="42"/>
      <c r="H112" s="42">
        <f>H113</f>
        <v>100</v>
      </c>
      <c r="I112" s="42">
        <f>H112</f>
        <v>100</v>
      </c>
      <c r="J112" s="348" t="str">
        <f t="shared" si="27"/>
        <v>III</v>
      </c>
      <c r="K112" s="54" t="str">
        <f>D112</f>
        <v>Спортивная подготовка по олимпийским видам спорта 
дзюдо (этап начальной подготовки)</v>
      </c>
      <c r="L112" s="43"/>
      <c r="M112" s="55"/>
      <c r="N112" s="55"/>
      <c r="O112" s="42">
        <f>O113</f>
        <v>100</v>
      </c>
      <c r="P112" s="168">
        <f>O112</f>
        <v>100</v>
      </c>
      <c r="Q112" s="42">
        <f t="shared" si="26"/>
        <v>100</v>
      </c>
      <c r="R112" s="171"/>
    </row>
    <row r="113" spans="1:18" ht="99" x14ac:dyDescent="0.25">
      <c r="A113" s="463"/>
      <c r="B113" s="457"/>
      <c r="C113" s="165" t="s">
        <v>31</v>
      </c>
      <c r="D113" s="50" t="s">
        <v>350</v>
      </c>
      <c r="E113" s="43" t="s">
        <v>27</v>
      </c>
      <c r="F113" s="160">
        <v>0</v>
      </c>
      <c r="G113" s="55">
        <v>0</v>
      </c>
      <c r="H113" s="55">
        <v>100</v>
      </c>
      <c r="I113" s="42"/>
      <c r="J113" s="165" t="str">
        <f t="shared" si="27"/>
        <v>3.1.</v>
      </c>
      <c r="K113" s="50" t="s">
        <v>436</v>
      </c>
      <c r="L113" s="43" t="s">
        <v>227</v>
      </c>
      <c r="M113" s="43">
        <v>42</v>
      </c>
      <c r="N113" s="43">
        <v>42</v>
      </c>
      <c r="O113" s="55">
        <f>(N113/M113)*100</f>
        <v>100</v>
      </c>
      <c r="P113" s="168"/>
      <c r="Q113" s="42"/>
      <c r="R113" s="17"/>
    </row>
    <row r="114" spans="1:18" ht="82.5" x14ac:dyDescent="0.25">
      <c r="A114" s="463"/>
      <c r="B114" s="457"/>
      <c r="C114" s="348" t="s">
        <v>44</v>
      </c>
      <c r="D114" s="54" t="s">
        <v>451</v>
      </c>
      <c r="E114" s="299"/>
      <c r="F114" s="164"/>
      <c r="G114" s="42"/>
      <c r="H114" s="42">
        <f>H115</f>
        <v>100</v>
      </c>
      <c r="I114" s="42">
        <f>H114</f>
        <v>100</v>
      </c>
      <c r="J114" s="299" t="str">
        <f t="shared" si="27"/>
        <v>IV</v>
      </c>
      <c r="K114" s="54" t="str">
        <f>D114</f>
        <v>Спортивная подготовка по олимпийским видам спорта 
дзюдо (тренировочный этап (этап спортивной специализации))</v>
      </c>
      <c r="L114" s="43"/>
      <c r="M114" s="55"/>
      <c r="N114" s="55"/>
      <c r="O114" s="42">
        <f>O115</f>
        <v>100</v>
      </c>
      <c r="P114" s="168">
        <f>O114</f>
        <v>100</v>
      </c>
      <c r="Q114" s="42">
        <f t="shared" si="25"/>
        <v>100</v>
      </c>
      <c r="R114" s="171"/>
    </row>
    <row r="115" spans="1:18" ht="99" x14ac:dyDescent="0.25">
      <c r="A115" s="463"/>
      <c r="B115" s="457"/>
      <c r="C115" s="165" t="s">
        <v>45</v>
      </c>
      <c r="D115" s="50" t="s">
        <v>350</v>
      </c>
      <c r="E115" s="43" t="s">
        <v>27</v>
      </c>
      <c r="F115" s="160">
        <v>0</v>
      </c>
      <c r="G115" s="55">
        <v>0</v>
      </c>
      <c r="H115" s="55">
        <v>100</v>
      </c>
      <c r="I115" s="42"/>
      <c r="J115" s="165" t="str">
        <f t="shared" si="27"/>
        <v>4.1.</v>
      </c>
      <c r="K115" s="50" t="s">
        <v>436</v>
      </c>
      <c r="L115" s="43" t="s">
        <v>227</v>
      </c>
      <c r="M115" s="43">
        <v>52</v>
      </c>
      <c r="N115" s="43">
        <v>52</v>
      </c>
      <c r="O115" s="55">
        <f>(N115/M115)*100</f>
        <v>100</v>
      </c>
      <c r="P115" s="168"/>
      <c r="Q115" s="42"/>
      <c r="R115" s="17"/>
    </row>
    <row r="116" spans="1:18" ht="66" x14ac:dyDescent="0.25">
      <c r="A116" s="463"/>
      <c r="B116" s="457"/>
      <c r="C116" s="348" t="s">
        <v>175</v>
      </c>
      <c r="D116" s="54" t="s">
        <v>452</v>
      </c>
      <c r="E116" s="299"/>
      <c r="F116" s="164"/>
      <c r="G116" s="42"/>
      <c r="H116" s="42">
        <f>H117</f>
        <v>100</v>
      </c>
      <c r="I116" s="42">
        <f>H116</f>
        <v>100</v>
      </c>
      <c r="J116" s="299" t="str">
        <f t="shared" si="27"/>
        <v>V</v>
      </c>
      <c r="K116" s="54" t="str">
        <f>D116</f>
        <v>Спортивная подготовка по неолимпийским видам спорта 
пауэрлифтинг (этап начальной подготовки)</v>
      </c>
      <c r="L116" s="43"/>
      <c r="M116" s="55"/>
      <c r="N116" s="55"/>
      <c r="O116" s="42">
        <f>O117</f>
        <v>100</v>
      </c>
      <c r="P116" s="168">
        <f>O116</f>
        <v>100</v>
      </c>
      <c r="Q116" s="42">
        <f t="shared" si="25"/>
        <v>100</v>
      </c>
      <c r="R116" s="171"/>
    </row>
    <row r="117" spans="1:18" ht="82.5" x14ac:dyDescent="0.25">
      <c r="A117" s="463"/>
      <c r="B117" s="457"/>
      <c r="C117" s="165" t="s">
        <v>176</v>
      </c>
      <c r="D117" s="50" t="s">
        <v>235</v>
      </c>
      <c r="E117" s="43" t="s">
        <v>27</v>
      </c>
      <c r="F117" s="160">
        <v>0</v>
      </c>
      <c r="G117" s="55">
        <v>0</v>
      </c>
      <c r="H117" s="55">
        <v>100</v>
      </c>
      <c r="I117" s="42"/>
      <c r="J117" s="165" t="str">
        <f t="shared" si="27"/>
        <v>5.1.</v>
      </c>
      <c r="K117" s="50" t="s">
        <v>436</v>
      </c>
      <c r="L117" s="43" t="s">
        <v>227</v>
      </c>
      <c r="M117" s="43">
        <v>10</v>
      </c>
      <c r="N117" s="43">
        <v>10</v>
      </c>
      <c r="O117" s="55">
        <v>100</v>
      </c>
      <c r="P117" s="168"/>
      <c r="Q117" s="42"/>
      <c r="R117" s="17"/>
    </row>
    <row r="118" spans="1:18" ht="82.5" x14ac:dyDescent="0.25">
      <c r="A118" s="463"/>
      <c r="B118" s="457"/>
      <c r="C118" s="167" t="s">
        <v>181</v>
      </c>
      <c r="D118" s="54" t="s">
        <v>453</v>
      </c>
      <c r="E118" s="299"/>
      <c r="F118" s="164"/>
      <c r="G118" s="42"/>
      <c r="H118" s="42">
        <f>H119</f>
        <v>100</v>
      </c>
      <c r="I118" s="42">
        <f>H118</f>
        <v>100</v>
      </c>
      <c r="J118" s="167" t="str">
        <f t="shared" si="27"/>
        <v>VI</v>
      </c>
      <c r="K118" s="54" t="str">
        <f>D118</f>
        <v>Спортивная подготовка по неолимпийским видам спорта пауэрлифтинг тренировочный этап (этап спортивной специализации)</v>
      </c>
      <c r="L118" s="43"/>
      <c r="M118" s="225"/>
      <c r="N118" s="225"/>
      <c r="O118" s="42">
        <f>O119</f>
        <v>100</v>
      </c>
      <c r="P118" s="168">
        <f>O118</f>
        <v>100</v>
      </c>
      <c r="Q118" s="42">
        <f t="shared" si="25"/>
        <v>100</v>
      </c>
      <c r="R118" s="171"/>
    </row>
    <row r="119" spans="1:18" ht="99" x14ac:dyDescent="0.25">
      <c r="A119" s="463"/>
      <c r="B119" s="457"/>
      <c r="C119" s="165" t="s">
        <v>182</v>
      </c>
      <c r="D119" s="50" t="s">
        <v>350</v>
      </c>
      <c r="E119" s="43" t="s">
        <v>27</v>
      </c>
      <c r="F119" s="160">
        <v>0</v>
      </c>
      <c r="G119" s="55">
        <v>0</v>
      </c>
      <c r="H119" s="55">
        <v>100</v>
      </c>
      <c r="I119" s="42"/>
      <c r="J119" s="165" t="str">
        <f t="shared" si="27"/>
        <v>6.1.</v>
      </c>
      <c r="K119" s="50" t="s">
        <v>454</v>
      </c>
      <c r="L119" s="43" t="s">
        <v>227</v>
      </c>
      <c r="M119" s="43">
        <v>20</v>
      </c>
      <c r="N119" s="43">
        <v>20</v>
      </c>
      <c r="O119" s="55">
        <f>(N119/M119)*100</f>
        <v>100</v>
      </c>
      <c r="P119" s="168"/>
      <c r="Q119" s="42"/>
      <c r="R119" s="17"/>
    </row>
    <row r="120" spans="1:18" ht="66" x14ac:dyDescent="0.25">
      <c r="A120" s="463"/>
      <c r="B120" s="457"/>
      <c r="C120" s="167" t="s">
        <v>228</v>
      </c>
      <c r="D120" s="54" t="s">
        <v>455</v>
      </c>
      <c r="E120" s="299"/>
      <c r="F120" s="164"/>
      <c r="G120" s="42"/>
      <c r="H120" s="42">
        <f>H121</f>
        <v>100</v>
      </c>
      <c r="I120" s="42">
        <f>H120</f>
        <v>100</v>
      </c>
      <c r="J120" s="167" t="str">
        <f t="shared" si="27"/>
        <v>VII</v>
      </c>
      <c r="K120" s="54" t="str">
        <f>D120</f>
        <v>Спортивная подготовка по олимпийским видам спорта 
плавание (этап начальной подготовки)</v>
      </c>
      <c r="L120" s="43"/>
      <c r="M120" s="225"/>
      <c r="N120" s="225"/>
      <c r="O120" s="42">
        <f>O121</f>
        <v>100</v>
      </c>
      <c r="P120" s="168">
        <f>O120</f>
        <v>100</v>
      </c>
      <c r="Q120" s="42">
        <f t="shared" si="25"/>
        <v>100</v>
      </c>
      <c r="R120" s="171"/>
    </row>
    <row r="121" spans="1:18" ht="82.5" x14ac:dyDescent="0.25">
      <c r="A121" s="463"/>
      <c r="B121" s="457"/>
      <c r="C121" s="165" t="s">
        <v>229</v>
      </c>
      <c r="D121" s="50" t="s">
        <v>235</v>
      </c>
      <c r="E121" s="43" t="s">
        <v>27</v>
      </c>
      <c r="F121" s="160">
        <v>0</v>
      </c>
      <c r="G121" s="55">
        <v>0</v>
      </c>
      <c r="H121" s="55">
        <v>100</v>
      </c>
      <c r="I121" s="42"/>
      <c r="J121" s="165" t="str">
        <f t="shared" si="27"/>
        <v>7.1.</v>
      </c>
      <c r="K121" s="50" t="s">
        <v>436</v>
      </c>
      <c r="L121" s="43" t="s">
        <v>227</v>
      </c>
      <c r="M121" s="43">
        <v>42</v>
      </c>
      <c r="N121" s="43">
        <v>42</v>
      </c>
      <c r="O121" s="55">
        <v>100</v>
      </c>
      <c r="P121" s="168"/>
      <c r="Q121" s="42"/>
      <c r="R121" s="17"/>
    </row>
    <row r="122" spans="1:18" ht="82.5" x14ac:dyDescent="0.25">
      <c r="A122" s="463"/>
      <c r="B122" s="457"/>
      <c r="C122" s="167" t="s">
        <v>230</v>
      </c>
      <c r="D122" s="54" t="s">
        <v>556</v>
      </c>
      <c r="E122" s="299"/>
      <c r="F122" s="164"/>
      <c r="G122" s="42"/>
      <c r="H122" s="42">
        <f>H123</f>
        <v>100</v>
      </c>
      <c r="I122" s="42">
        <f>H122</f>
        <v>100</v>
      </c>
      <c r="J122" s="167" t="str">
        <f t="shared" si="27"/>
        <v>VIII</v>
      </c>
      <c r="K122" s="54" t="str">
        <f>D122</f>
        <v>Спортивная подготовка по олимпийским видам спорта 
плавание тренировочный этап (этап спортивной специализации)</v>
      </c>
      <c r="L122" s="43"/>
      <c r="M122" s="225"/>
      <c r="N122" s="225"/>
      <c r="O122" s="42">
        <f>O123</f>
        <v>100</v>
      </c>
      <c r="P122" s="168">
        <f>O122</f>
        <v>100</v>
      </c>
      <c r="Q122" s="42">
        <f t="shared" si="25"/>
        <v>100</v>
      </c>
      <c r="R122" s="171"/>
    </row>
    <row r="123" spans="1:18" ht="99" x14ac:dyDescent="0.25">
      <c r="A123" s="463"/>
      <c r="B123" s="457"/>
      <c r="C123" s="165" t="s">
        <v>231</v>
      </c>
      <c r="D123" s="50" t="s">
        <v>350</v>
      </c>
      <c r="E123" s="43" t="s">
        <v>27</v>
      </c>
      <c r="F123" s="160">
        <v>0</v>
      </c>
      <c r="G123" s="55">
        <v>0</v>
      </c>
      <c r="H123" s="55">
        <v>100</v>
      </c>
      <c r="I123" s="42"/>
      <c r="J123" s="165" t="str">
        <f t="shared" ref="J123:J132" si="28">C123</f>
        <v>8.1.</v>
      </c>
      <c r="K123" s="50" t="s">
        <v>436</v>
      </c>
      <c r="L123" s="43" t="s">
        <v>227</v>
      </c>
      <c r="M123" s="43">
        <v>45</v>
      </c>
      <c r="N123" s="43">
        <v>45</v>
      </c>
      <c r="O123" s="55">
        <f>(N123/M123)*100</f>
        <v>100</v>
      </c>
      <c r="P123" s="168"/>
      <c r="Q123" s="42"/>
      <c r="R123" s="17"/>
    </row>
    <row r="124" spans="1:18" ht="66" x14ac:dyDescent="0.25">
      <c r="A124" s="463"/>
      <c r="B124" s="457"/>
      <c r="C124" s="167" t="s">
        <v>485</v>
      </c>
      <c r="D124" s="54" t="s">
        <v>362</v>
      </c>
      <c r="E124" s="299"/>
      <c r="F124" s="164"/>
      <c r="G124" s="42"/>
      <c r="H124" s="42">
        <f>H125</f>
        <v>100</v>
      </c>
      <c r="I124" s="42">
        <f>H124</f>
        <v>100</v>
      </c>
      <c r="J124" s="167" t="str">
        <f t="shared" si="28"/>
        <v>IX</v>
      </c>
      <c r="K124" s="54" t="str">
        <f>D124</f>
        <v>Спортивная подготовка по олимпийским видам спорта 
баскетбол (этап начальной подготовки)</v>
      </c>
      <c r="L124" s="43"/>
      <c r="M124" s="225"/>
      <c r="N124" s="225"/>
      <c r="O124" s="42">
        <f>O125</f>
        <v>100</v>
      </c>
      <c r="P124" s="168">
        <f>O124</f>
        <v>100</v>
      </c>
      <c r="Q124" s="42">
        <f t="shared" si="25"/>
        <v>100</v>
      </c>
      <c r="R124" s="171"/>
    </row>
    <row r="125" spans="1:18" ht="82.5" x14ac:dyDescent="0.25">
      <c r="A125" s="463"/>
      <c r="B125" s="457"/>
      <c r="C125" s="165" t="s">
        <v>486</v>
      </c>
      <c r="D125" s="50" t="s">
        <v>235</v>
      </c>
      <c r="E125" s="43" t="s">
        <v>27</v>
      </c>
      <c r="F125" s="160">
        <v>0</v>
      </c>
      <c r="G125" s="55">
        <v>0</v>
      </c>
      <c r="H125" s="55">
        <v>100</v>
      </c>
      <c r="I125" s="42"/>
      <c r="J125" s="165" t="str">
        <f t="shared" si="28"/>
        <v>9.1.</v>
      </c>
      <c r="K125" s="50" t="s">
        <v>436</v>
      </c>
      <c r="L125" s="43" t="s">
        <v>227</v>
      </c>
      <c r="M125" s="43">
        <v>42</v>
      </c>
      <c r="N125" s="43">
        <v>42</v>
      </c>
      <c r="O125" s="55">
        <f>(N125/M125)*100</f>
        <v>100</v>
      </c>
      <c r="P125" s="168"/>
      <c r="Q125" s="42"/>
      <c r="R125" s="17"/>
    </row>
    <row r="126" spans="1:18" ht="66" x14ac:dyDescent="0.25">
      <c r="A126" s="463"/>
      <c r="B126" s="457"/>
      <c r="C126" s="167" t="s">
        <v>535</v>
      </c>
      <c r="D126" s="54" t="s">
        <v>557</v>
      </c>
      <c r="E126" s="348"/>
      <c r="F126" s="164"/>
      <c r="G126" s="42"/>
      <c r="H126" s="42">
        <f>H127</f>
        <v>100</v>
      </c>
      <c r="I126" s="42">
        <f>H126</f>
        <v>100</v>
      </c>
      <c r="J126" s="167" t="str">
        <f t="shared" ref="J126:J127" si="29">C126</f>
        <v>X</v>
      </c>
      <c r="K126" s="54" t="str">
        <f>D126</f>
        <v>Спортивная подготовка по олимпийским видам спорта 
баскетбол (этап спортивной специализации)</v>
      </c>
      <c r="L126" s="43"/>
      <c r="M126" s="225"/>
      <c r="N126" s="225"/>
      <c r="O126" s="42">
        <f>O127</f>
        <v>100</v>
      </c>
      <c r="P126" s="168">
        <f>O126</f>
        <v>100</v>
      </c>
      <c r="Q126" s="42">
        <f t="shared" ref="Q126" si="30">(I126+P126)/2</f>
        <v>100</v>
      </c>
      <c r="R126" s="171"/>
    </row>
    <row r="127" spans="1:18" ht="82.5" x14ac:dyDescent="0.25">
      <c r="A127" s="463"/>
      <c r="B127" s="457"/>
      <c r="C127" s="165" t="s">
        <v>536</v>
      </c>
      <c r="D127" s="50" t="s">
        <v>235</v>
      </c>
      <c r="E127" s="43" t="s">
        <v>27</v>
      </c>
      <c r="F127" s="160">
        <v>0</v>
      </c>
      <c r="G127" s="55">
        <v>0</v>
      </c>
      <c r="H127" s="55">
        <v>100</v>
      </c>
      <c r="I127" s="42"/>
      <c r="J127" s="165" t="str">
        <f t="shared" si="29"/>
        <v>10.1.</v>
      </c>
      <c r="K127" s="50" t="s">
        <v>436</v>
      </c>
      <c r="L127" s="43" t="s">
        <v>227</v>
      </c>
      <c r="M127" s="43">
        <v>12</v>
      </c>
      <c r="N127" s="43">
        <v>12</v>
      </c>
      <c r="O127" s="55">
        <f>(N127/M127)*100</f>
        <v>100</v>
      </c>
      <c r="P127" s="168"/>
      <c r="Q127" s="42"/>
      <c r="R127" s="17"/>
    </row>
    <row r="128" spans="1:18" ht="49.5" x14ac:dyDescent="0.25">
      <c r="A128" s="463"/>
      <c r="B128" s="457"/>
      <c r="C128" s="167" t="s">
        <v>534</v>
      </c>
      <c r="D128" s="54" t="s">
        <v>444</v>
      </c>
      <c r="E128" s="43"/>
      <c r="F128" s="160"/>
      <c r="G128" s="55"/>
      <c r="H128" s="55">
        <f>(H129+H130)/2</f>
        <v>100</v>
      </c>
      <c r="I128" s="42">
        <f>H128</f>
        <v>100</v>
      </c>
      <c r="J128" s="167" t="str">
        <f t="shared" si="28"/>
        <v>XI</v>
      </c>
      <c r="K128" s="54" t="str">
        <f>D128</f>
        <v>Организация и обеспечение подготовки спортивного резерва</v>
      </c>
      <c r="L128" s="43"/>
      <c r="M128" s="43"/>
      <c r="N128" s="43"/>
      <c r="O128" s="55">
        <f>O129</f>
        <v>100</v>
      </c>
      <c r="P128" s="168">
        <f>O128</f>
        <v>100</v>
      </c>
      <c r="Q128" s="42">
        <f t="shared" si="25"/>
        <v>100</v>
      </c>
      <c r="R128" s="171"/>
    </row>
    <row r="129" spans="1:19" ht="49.5" x14ac:dyDescent="0.25">
      <c r="A129" s="463"/>
      <c r="B129" s="457"/>
      <c r="C129" s="165" t="s">
        <v>559</v>
      </c>
      <c r="D129" s="50" t="s">
        <v>437</v>
      </c>
      <c r="E129" s="43" t="s">
        <v>27</v>
      </c>
      <c r="F129" s="160">
        <v>10</v>
      </c>
      <c r="G129" s="55">
        <v>0</v>
      </c>
      <c r="H129" s="55">
        <v>100</v>
      </c>
      <c r="I129" s="42"/>
      <c r="J129" s="165" t="str">
        <f t="shared" si="28"/>
        <v>11.1.</v>
      </c>
      <c r="K129" s="50" t="s">
        <v>439</v>
      </c>
      <c r="L129" s="43" t="s">
        <v>227</v>
      </c>
      <c r="M129" s="43">
        <v>283</v>
      </c>
      <c r="N129" s="43">
        <v>283</v>
      </c>
      <c r="O129" s="55">
        <f>(N129/M129)*100</f>
        <v>100</v>
      </c>
      <c r="P129" s="168"/>
      <c r="Q129" s="42"/>
      <c r="R129" s="17"/>
    </row>
    <row r="130" spans="1:19" ht="66" x14ac:dyDescent="0.25">
      <c r="A130" s="463"/>
      <c r="B130" s="457"/>
      <c r="C130" s="165" t="s">
        <v>560</v>
      </c>
      <c r="D130" s="50" t="s">
        <v>438</v>
      </c>
      <c r="E130" s="43" t="s">
        <v>27</v>
      </c>
      <c r="F130" s="160">
        <v>90</v>
      </c>
      <c r="G130" s="55">
        <v>100</v>
      </c>
      <c r="H130" s="55">
        <v>100</v>
      </c>
      <c r="I130" s="42"/>
      <c r="J130" s="165" t="str">
        <f t="shared" si="28"/>
        <v>11.2.</v>
      </c>
      <c r="K130" s="50"/>
      <c r="L130" s="43"/>
      <c r="M130" s="43"/>
      <c r="N130" s="43"/>
      <c r="O130" s="55"/>
      <c r="P130" s="168"/>
      <c r="Q130" s="42"/>
      <c r="R130" s="17"/>
    </row>
    <row r="131" spans="1:19" ht="50.25" customHeight="1" x14ac:dyDescent="0.25">
      <c r="A131" s="463"/>
      <c r="B131" s="457"/>
      <c r="C131" s="167" t="s">
        <v>558</v>
      </c>
      <c r="D131" s="54" t="s">
        <v>351</v>
      </c>
      <c r="E131" s="43"/>
      <c r="F131" s="160"/>
      <c r="G131" s="55"/>
      <c r="H131" s="42">
        <f>H132</f>
        <v>100</v>
      </c>
      <c r="I131" s="42">
        <f>H131</f>
        <v>100</v>
      </c>
      <c r="J131" s="167" t="str">
        <f t="shared" si="28"/>
        <v>XII</v>
      </c>
      <c r="K131" s="54" t="str">
        <f>D131</f>
        <v>Организация мероприятий по подготовке спортивных сборных команд</v>
      </c>
      <c r="L131" s="43"/>
      <c r="M131" s="43"/>
      <c r="N131" s="43"/>
      <c r="O131" s="55">
        <f>O132</f>
        <v>110</v>
      </c>
      <c r="P131" s="168">
        <f>O131</f>
        <v>110</v>
      </c>
      <c r="Q131" s="42">
        <f>(I131+P131)/2</f>
        <v>105</v>
      </c>
      <c r="R131" s="171"/>
    </row>
    <row r="132" spans="1:19" ht="66" x14ac:dyDescent="0.25">
      <c r="A132" s="463"/>
      <c r="B132" s="457"/>
      <c r="C132" s="165" t="s">
        <v>561</v>
      </c>
      <c r="D132" s="50" t="s">
        <v>352</v>
      </c>
      <c r="E132" s="43" t="s">
        <v>27</v>
      </c>
      <c r="F132" s="160">
        <v>5</v>
      </c>
      <c r="G132" s="55">
        <v>7.92</v>
      </c>
      <c r="H132" s="55">
        <v>100</v>
      </c>
      <c r="I132" s="42"/>
      <c r="J132" s="165" t="str">
        <f t="shared" si="28"/>
        <v>12.1.</v>
      </c>
      <c r="K132" s="50" t="s">
        <v>541</v>
      </c>
      <c r="L132" s="43" t="s">
        <v>227</v>
      </c>
      <c r="M132" s="43">
        <v>35</v>
      </c>
      <c r="N132" s="43">
        <v>48</v>
      </c>
      <c r="O132" s="55">
        <v>110</v>
      </c>
      <c r="P132" s="168"/>
      <c r="Q132" s="42"/>
      <c r="R132" s="17"/>
    </row>
    <row r="133" spans="1:19" s="34" customFormat="1" ht="33" x14ac:dyDescent="0.25">
      <c r="A133" s="464"/>
      <c r="B133" s="458"/>
      <c r="C133" s="395"/>
      <c r="D133" s="47" t="s">
        <v>6</v>
      </c>
      <c r="E133" s="68"/>
      <c r="F133" s="212"/>
      <c r="G133" s="216"/>
      <c r="H133" s="9">
        <f>(H126+H110+H112+H124+H122+H120+H118+H116+H114+H108+H128+H131)/12</f>
        <v>100</v>
      </c>
      <c r="I133" s="9">
        <f>H133</f>
        <v>100</v>
      </c>
      <c r="J133" s="395"/>
      <c r="K133" s="47" t="s">
        <v>6</v>
      </c>
      <c r="L133" s="68"/>
      <c r="M133" s="394"/>
      <c r="N133" s="394"/>
      <c r="O133" s="9">
        <f>(O126+O110+O112+O124+O122+O120+O118+O116+O114+O108+O128+O131)/12</f>
        <v>100.83333333333333</v>
      </c>
      <c r="P133" s="9">
        <f>O133</f>
        <v>100.83333333333333</v>
      </c>
      <c r="Q133" s="9">
        <f>(I133+P133)/2</f>
        <v>100.41666666666666</v>
      </c>
      <c r="R133" s="214" t="s">
        <v>33</v>
      </c>
      <c r="S133" s="337"/>
    </row>
    <row r="134" spans="1:19" ht="66" x14ac:dyDescent="0.25">
      <c r="A134" s="347"/>
      <c r="B134" s="349"/>
      <c r="C134" s="167" t="s">
        <v>12</v>
      </c>
      <c r="D134" s="54" t="s">
        <v>562</v>
      </c>
      <c r="E134" s="43"/>
      <c r="F134" s="160"/>
      <c r="G134" s="55"/>
      <c r="H134" s="42">
        <f>H135</f>
        <v>100</v>
      </c>
      <c r="I134" s="42">
        <f>H134</f>
        <v>100</v>
      </c>
      <c r="J134" s="167" t="s">
        <v>12</v>
      </c>
      <c r="K134" s="54" t="str">
        <f>D134</f>
        <v>Спортивная подготовка по олимпийским видам спорта 
лыжные гонки (начальный этап)</v>
      </c>
      <c r="L134" s="43"/>
      <c r="M134" s="225"/>
      <c r="N134" s="225"/>
      <c r="O134" s="42">
        <f>O135</f>
        <v>100</v>
      </c>
      <c r="P134" s="169">
        <f>O134</f>
        <v>100</v>
      </c>
      <c r="Q134" s="42">
        <f t="shared" ref="Q134" si="31">(I134+P134)/2</f>
        <v>100</v>
      </c>
      <c r="R134" s="171"/>
    </row>
    <row r="135" spans="1:19" ht="99" x14ac:dyDescent="0.25">
      <c r="A135" s="347"/>
      <c r="B135" s="349"/>
      <c r="C135" s="165" t="s">
        <v>7</v>
      </c>
      <c r="D135" s="50" t="s">
        <v>350</v>
      </c>
      <c r="E135" s="43" t="s">
        <v>27</v>
      </c>
      <c r="F135" s="160">
        <v>0</v>
      </c>
      <c r="G135" s="55">
        <v>0</v>
      </c>
      <c r="H135" s="55">
        <v>100</v>
      </c>
      <c r="I135" s="42"/>
      <c r="J135" s="165" t="s">
        <v>39</v>
      </c>
      <c r="K135" s="50" t="s">
        <v>436</v>
      </c>
      <c r="L135" s="43" t="s">
        <v>227</v>
      </c>
      <c r="M135" s="43">
        <v>15</v>
      </c>
      <c r="N135" s="43">
        <v>15</v>
      </c>
      <c r="O135" s="55">
        <v>100</v>
      </c>
      <c r="P135" s="168"/>
      <c r="Q135" s="42"/>
      <c r="R135" s="17"/>
    </row>
    <row r="136" spans="1:19" ht="82.5" x14ac:dyDescent="0.25">
      <c r="A136" s="462" t="s">
        <v>81</v>
      </c>
      <c r="B136" s="456" t="s">
        <v>363</v>
      </c>
      <c r="C136" s="167" t="s">
        <v>13</v>
      </c>
      <c r="D136" s="54" t="s">
        <v>456</v>
      </c>
      <c r="E136" s="43"/>
      <c r="F136" s="160"/>
      <c r="G136" s="55"/>
      <c r="H136" s="42">
        <f>H137</f>
        <v>100</v>
      </c>
      <c r="I136" s="42">
        <f>H136</f>
        <v>100</v>
      </c>
      <c r="J136" s="167" t="str">
        <f>C136</f>
        <v>II</v>
      </c>
      <c r="K136" s="54" t="str">
        <f>D136</f>
        <v>Спортивная подготовка по олимпийским видам спорта 
лыжные гонки (тренировочный этап (этап спортивной специализации)</v>
      </c>
      <c r="L136" s="43"/>
      <c r="M136" s="225"/>
      <c r="N136" s="225"/>
      <c r="O136" s="42">
        <f>O137</f>
        <v>100</v>
      </c>
      <c r="P136" s="169">
        <f>O136</f>
        <v>100</v>
      </c>
      <c r="Q136" s="42">
        <f t="shared" ref="Q136:Q145" si="32">(I136+P136)/2</f>
        <v>100</v>
      </c>
      <c r="R136" s="171"/>
    </row>
    <row r="137" spans="1:19" ht="99" x14ac:dyDescent="0.25">
      <c r="A137" s="463"/>
      <c r="B137" s="457"/>
      <c r="C137" s="165" t="s">
        <v>14</v>
      </c>
      <c r="D137" s="50" t="s">
        <v>350</v>
      </c>
      <c r="E137" s="43" t="s">
        <v>27</v>
      </c>
      <c r="F137" s="160">
        <v>0</v>
      </c>
      <c r="G137" s="55">
        <v>0</v>
      </c>
      <c r="H137" s="55">
        <v>100</v>
      </c>
      <c r="I137" s="42"/>
      <c r="J137" s="165" t="str">
        <f t="shared" ref="J137:J142" si="33">C137</f>
        <v>2.1.</v>
      </c>
      <c r="K137" s="50" t="s">
        <v>436</v>
      </c>
      <c r="L137" s="43" t="s">
        <v>227</v>
      </c>
      <c r="M137" s="43">
        <v>22</v>
      </c>
      <c r="N137" s="43">
        <v>22</v>
      </c>
      <c r="O137" s="55">
        <v>100</v>
      </c>
      <c r="P137" s="168"/>
      <c r="Q137" s="42"/>
      <c r="R137" s="17"/>
    </row>
    <row r="138" spans="1:19" ht="49.5" x14ac:dyDescent="0.25">
      <c r="A138" s="463"/>
      <c r="B138" s="457"/>
      <c r="C138" s="348" t="s">
        <v>30</v>
      </c>
      <c r="D138" s="54" t="s">
        <v>563</v>
      </c>
      <c r="E138" s="348"/>
      <c r="F138" s="164"/>
      <c r="G138" s="42"/>
      <c r="H138" s="42">
        <f>H139</f>
        <v>100</v>
      </c>
      <c r="I138" s="42">
        <f>H138</f>
        <v>100</v>
      </c>
      <c r="J138" s="348" t="str">
        <f t="shared" si="33"/>
        <v>III</v>
      </c>
      <c r="K138" s="54" t="str">
        <f>D138</f>
        <v>Спортивная подготовка по олимпийским видам спорта 
футбол (начальный этап)</v>
      </c>
      <c r="L138" s="43"/>
      <c r="M138" s="55"/>
      <c r="N138" s="55"/>
      <c r="O138" s="42">
        <f>O139</f>
        <v>100</v>
      </c>
      <c r="P138" s="168">
        <f>O138</f>
        <v>100</v>
      </c>
      <c r="Q138" s="42">
        <f t="shared" ref="Q138" si="34">(I138+P138)/2</f>
        <v>100</v>
      </c>
      <c r="R138" s="171"/>
    </row>
    <row r="139" spans="1:19" ht="99" x14ac:dyDescent="0.25">
      <c r="A139" s="463"/>
      <c r="B139" s="457"/>
      <c r="C139" s="165" t="s">
        <v>31</v>
      </c>
      <c r="D139" s="50" t="s">
        <v>350</v>
      </c>
      <c r="E139" s="43" t="s">
        <v>27</v>
      </c>
      <c r="F139" s="160">
        <v>0</v>
      </c>
      <c r="G139" s="55">
        <v>0</v>
      </c>
      <c r="H139" s="55">
        <v>100</v>
      </c>
      <c r="I139" s="42"/>
      <c r="J139" s="165" t="str">
        <f t="shared" si="33"/>
        <v>3.1.</v>
      </c>
      <c r="K139" s="50" t="s">
        <v>436</v>
      </c>
      <c r="L139" s="43" t="s">
        <v>227</v>
      </c>
      <c r="M139" s="43">
        <v>147</v>
      </c>
      <c r="N139" s="43">
        <v>147</v>
      </c>
      <c r="O139" s="55">
        <v>100</v>
      </c>
      <c r="P139" s="168"/>
      <c r="Q139" s="42"/>
      <c r="R139" s="17"/>
    </row>
    <row r="140" spans="1:19" ht="82.5" x14ac:dyDescent="0.25">
      <c r="A140" s="463"/>
      <c r="B140" s="457"/>
      <c r="C140" s="348" t="s">
        <v>44</v>
      </c>
      <c r="D140" s="54" t="s">
        <v>457</v>
      </c>
      <c r="E140" s="299"/>
      <c r="F140" s="164"/>
      <c r="G140" s="42"/>
      <c r="H140" s="42">
        <f>H141</f>
        <v>100</v>
      </c>
      <c r="I140" s="42">
        <f>H140</f>
        <v>100</v>
      </c>
      <c r="J140" s="299" t="str">
        <f t="shared" si="33"/>
        <v>IV</v>
      </c>
      <c r="K140" s="54" t="str">
        <f>D140</f>
        <v>Спортивная подготовка по олимпийским видам спорта 
футбол (тренировочный этап (этап спортивной специализации)</v>
      </c>
      <c r="L140" s="43"/>
      <c r="M140" s="55"/>
      <c r="N140" s="55"/>
      <c r="O140" s="42">
        <f>O141</f>
        <v>100</v>
      </c>
      <c r="P140" s="168">
        <f>O140</f>
        <v>100</v>
      </c>
      <c r="Q140" s="42">
        <f t="shared" si="32"/>
        <v>100</v>
      </c>
      <c r="R140" s="171"/>
    </row>
    <row r="141" spans="1:19" ht="99" x14ac:dyDescent="0.25">
      <c r="A141" s="463"/>
      <c r="B141" s="457"/>
      <c r="C141" s="165" t="s">
        <v>45</v>
      </c>
      <c r="D141" s="50" t="s">
        <v>350</v>
      </c>
      <c r="E141" s="43" t="s">
        <v>27</v>
      </c>
      <c r="F141" s="160">
        <v>0</v>
      </c>
      <c r="G141" s="55">
        <v>0</v>
      </c>
      <c r="H141" s="55">
        <v>100</v>
      </c>
      <c r="I141" s="42"/>
      <c r="J141" s="165" t="str">
        <f t="shared" si="33"/>
        <v>4.1.</v>
      </c>
      <c r="K141" s="50" t="s">
        <v>436</v>
      </c>
      <c r="L141" s="43" t="s">
        <v>227</v>
      </c>
      <c r="M141" s="43">
        <v>141</v>
      </c>
      <c r="N141" s="43">
        <v>141</v>
      </c>
      <c r="O141" s="55">
        <v>100</v>
      </c>
      <c r="P141" s="168"/>
      <c r="Q141" s="42"/>
      <c r="R141" s="17"/>
    </row>
    <row r="142" spans="1:19" s="26" customFormat="1" ht="49.5" x14ac:dyDescent="0.25">
      <c r="A142" s="463"/>
      <c r="B142" s="457"/>
      <c r="C142" s="167" t="s">
        <v>175</v>
      </c>
      <c r="D142" s="54" t="s">
        <v>444</v>
      </c>
      <c r="E142" s="299"/>
      <c r="F142" s="164"/>
      <c r="G142" s="42"/>
      <c r="H142" s="42">
        <f>(H143+H144)/2</f>
        <v>100</v>
      </c>
      <c r="I142" s="42">
        <f>H142</f>
        <v>100</v>
      </c>
      <c r="J142" s="167" t="str">
        <f t="shared" si="33"/>
        <v>V</v>
      </c>
      <c r="K142" s="54" t="str">
        <f>D142</f>
        <v>Организация и обеспечение подготовки спортивного резерва</v>
      </c>
      <c r="L142" s="299"/>
      <c r="M142" s="176"/>
      <c r="N142" s="176"/>
      <c r="O142" s="42">
        <f>O143</f>
        <v>100</v>
      </c>
      <c r="P142" s="168">
        <f>O142</f>
        <v>100</v>
      </c>
      <c r="Q142" s="42">
        <f t="shared" si="32"/>
        <v>100</v>
      </c>
      <c r="R142" s="171"/>
      <c r="S142" s="336"/>
    </row>
    <row r="143" spans="1:19" ht="49.5" x14ac:dyDescent="0.25">
      <c r="A143" s="463"/>
      <c r="B143" s="457"/>
      <c r="C143" s="165" t="s">
        <v>176</v>
      </c>
      <c r="D143" s="50" t="s">
        <v>437</v>
      </c>
      <c r="E143" s="43" t="s">
        <v>27</v>
      </c>
      <c r="F143" s="160">
        <v>10</v>
      </c>
      <c r="G143" s="55">
        <v>0</v>
      </c>
      <c r="H143" s="55">
        <v>100</v>
      </c>
      <c r="I143" s="42"/>
      <c r="J143" s="165" t="str">
        <f t="shared" ref="J143:J146" si="35">C143</f>
        <v>5.1.</v>
      </c>
      <c r="K143" s="50" t="s">
        <v>439</v>
      </c>
      <c r="L143" s="43" t="s">
        <v>227</v>
      </c>
      <c r="M143" s="225">
        <v>197</v>
      </c>
      <c r="N143" s="225">
        <v>197</v>
      </c>
      <c r="O143" s="55">
        <v>100</v>
      </c>
      <c r="P143" s="168"/>
      <c r="Q143" s="42"/>
      <c r="R143" s="17"/>
    </row>
    <row r="144" spans="1:19" ht="66" x14ac:dyDescent="0.25">
      <c r="A144" s="463"/>
      <c r="B144" s="457"/>
      <c r="C144" s="165" t="s">
        <v>177</v>
      </c>
      <c r="D144" s="50" t="s">
        <v>438</v>
      </c>
      <c r="E144" s="43" t="s">
        <v>27</v>
      </c>
      <c r="F144" s="160">
        <v>90</v>
      </c>
      <c r="G144" s="55">
        <v>100</v>
      </c>
      <c r="H144" s="55">
        <v>100</v>
      </c>
      <c r="I144" s="42"/>
      <c r="J144" s="165" t="str">
        <f t="shared" si="35"/>
        <v>5.2.</v>
      </c>
      <c r="K144" s="50"/>
      <c r="L144" s="43"/>
      <c r="M144" s="225"/>
      <c r="N144" s="225"/>
      <c r="O144" s="55"/>
      <c r="P144" s="168"/>
      <c r="Q144" s="42"/>
      <c r="R144" s="17"/>
    </row>
    <row r="145" spans="1:19" s="26" customFormat="1" ht="49.5" x14ac:dyDescent="0.25">
      <c r="A145" s="463"/>
      <c r="B145" s="457"/>
      <c r="C145" s="167" t="s">
        <v>181</v>
      </c>
      <c r="D145" s="54" t="s">
        <v>351</v>
      </c>
      <c r="E145" s="299"/>
      <c r="F145" s="164"/>
      <c r="G145" s="42"/>
      <c r="H145" s="42">
        <f>H146</f>
        <v>100</v>
      </c>
      <c r="I145" s="42">
        <f>H145</f>
        <v>100</v>
      </c>
      <c r="J145" s="167" t="str">
        <f t="shared" si="35"/>
        <v>VI</v>
      </c>
      <c r="K145" s="54" t="str">
        <f>D145</f>
        <v>Организация мероприятий по подготовке спортивных сборных команд</v>
      </c>
      <c r="L145" s="299"/>
      <c r="M145" s="176"/>
      <c r="N145" s="176"/>
      <c r="O145" s="42">
        <f>O146</f>
        <v>110</v>
      </c>
      <c r="P145" s="168">
        <f>O145</f>
        <v>110</v>
      </c>
      <c r="Q145" s="42">
        <f t="shared" si="32"/>
        <v>105</v>
      </c>
      <c r="R145" s="171"/>
      <c r="S145" s="336"/>
    </row>
    <row r="146" spans="1:19" ht="66" x14ac:dyDescent="0.25">
      <c r="A146" s="463"/>
      <c r="B146" s="457"/>
      <c r="C146" s="165" t="s">
        <v>182</v>
      </c>
      <c r="D146" s="50" t="s">
        <v>352</v>
      </c>
      <c r="E146" s="43" t="s">
        <v>27</v>
      </c>
      <c r="F146" s="160">
        <v>5</v>
      </c>
      <c r="G146" s="55">
        <v>14</v>
      </c>
      <c r="H146" s="55">
        <v>100</v>
      </c>
      <c r="I146" s="42"/>
      <c r="J146" s="165" t="str">
        <f t="shared" si="35"/>
        <v>6.1.</v>
      </c>
      <c r="K146" s="50" t="s">
        <v>541</v>
      </c>
      <c r="L146" s="43" t="s">
        <v>227</v>
      </c>
      <c r="M146" s="225">
        <v>38</v>
      </c>
      <c r="N146" s="225">
        <v>63</v>
      </c>
      <c r="O146" s="55">
        <v>110</v>
      </c>
      <c r="P146" s="168"/>
      <c r="Q146" s="42"/>
      <c r="R146" s="17"/>
    </row>
    <row r="147" spans="1:19" s="34" customFormat="1" ht="33" x14ac:dyDescent="0.25">
      <c r="A147" s="464"/>
      <c r="B147" s="458"/>
      <c r="C147" s="395"/>
      <c r="D147" s="47" t="s">
        <v>6</v>
      </c>
      <c r="E147" s="68"/>
      <c r="F147" s="212"/>
      <c r="G147" s="216"/>
      <c r="H147" s="9">
        <f>(H140+H136+H134+H138+H142+H145)/6</f>
        <v>100</v>
      </c>
      <c r="I147" s="9">
        <f>H147</f>
        <v>100</v>
      </c>
      <c r="J147" s="68"/>
      <c r="K147" s="47" t="s">
        <v>6</v>
      </c>
      <c r="L147" s="68"/>
      <c r="M147" s="213"/>
      <c r="N147" s="213"/>
      <c r="O147" s="9">
        <f>(O140+O136+O134+O138+O142+O145)/6</f>
        <v>101.66666666666667</v>
      </c>
      <c r="P147" s="9">
        <f>O147</f>
        <v>101.66666666666667</v>
      </c>
      <c r="Q147" s="9">
        <f>(I147+P147)/2</f>
        <v>100.83333333333334</v>
      </c>
      <c r="R147" s="214" t="s">
        <v>33</v>
      </c>
      <c r="S147" s="337"/>
    </row>
    <row r="148" spans="1:19" ht="66" x14ac:dyDescent="0.25">
      <c r="A148" s="462" t="s">
        <v>82</v>
      </c>
      <c r="B148" s="456" t="s">
        <v>364</v>
      </c>
      <c r="C148" s="167" t="s">
        <v>12</v>
      </c>
      <c r="D148" s="54" t="s">
        <v>458</v>
      </c>
      <c r="E148" s="16"/>
      <c r="F148" s="164"/>
      <c r="G148" s="42"/>
      <c r="H148" s="42">
        <f>H149</f>
        <v>100</v>
      </c>
      <c r="I148" s="42">
        <f>H148</f>
        <v>100</v>
      </c>
      <c r="J148" s="16" t="str">
        <f>C148</f>
        <v>I</v>
      </c>
      <c r="K148" s="54" t="str">
        <f>D148</f>
        <v>Спортивная подготовка по олимпийским видам спорта хоккей (этап начальной подготовки)</v>
      </c>
      <c r="L148" s="43"/>
      <c r="M148" s="55"/>
      <c r="N148" s="55"/>
      <c r="O148" s="42">
        <f>O149</f>
        <v>100</v>
      </c>
      <c r="P148" s="168">
        <f>O148</f>
        <v>100</v>
      </c>
      <c r="Q148" s="42">
        <f>(I148+P148)/2</f>
        <v>100</v>
      </c>
      <c r="R148" s="171"/>
    </row>
    <row r="149" spans="1:19" ht="82.5" x14ac:dyDescent="0.25">
      <c r="A149" s="463"/>
      <c r="B149" s="457"/>
      <c r="C149" s="165" t="s">
        <v>7</v>
      </c>
      <c r="D149" s="50" t="s">
        <v>235</v>
      </c>
      <c r="E149" s="43" t="s">
        <v>27</v>
      </c>
      <c r="F149" s="160">
        <v>0</v>
      </c>
      <c r="G149" s="55">
        <v>0</v>
      </c>
      <c r="H149" s="55">
        <v>100</v>
      </c>
      <c r="I149" s="42"/>
      <c r="J149" s="165" t="str">
        <f>C149</f>
        <v>1.1.</v>
      </c>
      <c r="K149" s="50" t="s">
        <v>436</v>
      </c>
      <c r="L149" s="43" t="s">
        <v>227</v>
      </c>
      <c r="M149" s="43">
        <v>185</v>
      </c>
      <c r="N149" s="43">
        <v>185</v>
      </c>
      <c r="O149" s="55">
        <f>(N149/M149)*100</f>
        <v>100</v>
      </c>
      <c r="P149" s="168"/>
      <c r="Q149" s="42"/>
      <c r="R149" s="17"/>
      <c r="S149" s="107"/>
    </row>
    <row r="150" spans="1:19" ht="82.5" x14ac:dyDescent="0.25">
      <c r="A150" s="463"/>
      <c r="B150" s="457"/>
      <c r="C150" s="16" t="s">
        <v>13</v>
      </c>
      <c r="D150" s="54" t="s">
        <v>459</v>
      </c>
      <c r="E150" s="16"/>
      <c r="F150" s="164"/>
      <c r="G150" s="42"/>
      <c r="H150" s="42">
        <f>H151</f>
        <v>100</v>
      </c>
      <c r="I150" s="42">
        <f>H150</f>
        <v>100</v>
      </c>
      <c r="J150" s="16" t="str">
        <f>C150</f>
        <v>II</v>
      </c>
      <c r="K150" s="54" t="str">
        <f>D150</f>
        <v>Спортивная подготовка по олимпийским видам спорта 
хоккей (тренировочный этап (этап спортивной специализации))</v>
      </c>
      <c r="L150" s="43"/>
      <c r="M150" s="55"/>
      <c r="N150" s="55"/>
      <c r="O150" s="42">
        <f>O151</f>
        <v>100</v>
      </c>
      <c r="P150" s="168">
        <f>O150</f>
        <v>100</v>
      </c>
      <c r="Q150" s="42">
        <f>(I150+P150)/2</f>
        <v>100</v>
      </c>
      <c r="R150" s="171"/>
    </row>
    <row r="151" spans="1:19" ht="99" x14ac:dyDescent="0.25">
      <c r="A151" s="463"/>
      <c r="B151" s="457"/>
      <c r="C151" s="165" t="s">
        <v>14</v>
      </c>
      <c r="D151" s="50" t="s">
        <v>350</v>
      </c>
      <c r="E151" s="43" t="s">
        <v>27</v>
      </c>
      <c r="F151" s="160">
        <v>0</v>
      </c>
      <c r="G151" s="55">
        <v>0</v>
      </c>
      <c r="H151" s="55">
        <v>100</v>
      </c>
      <c r="I151" s="42"/>
      <c r="J151" s="165" t="s">
        <v>14</v>
      </c>
      <c r="K151" s="50" t="s">
        <v>436</v>
      </c>
      <c r="L151" s="43" t="s">
        <v>227</v>
      </c>
      <c r="M151" s="43">
        <v>113</v>
      </c>
      <c r="N151" s="43">
        <v>113</v>
      </c>
      <c r="O151" s="55">
        <f>(N151/M151)*100</f>
        <v>100</v>
      </c>
      <c r="P151" s="168"/>
      <c r="Q151" s="42"/>
      <c r="R151" s="17"/>
    </row>
    <row r="152" spans="1:19" ht="49.5" x14ac:dyDescent="0.25">
      <c r="A152" s="463"/>
      <c r="B152" s="457"/>
      <c r="C152" s="167" t="s">
        <v>30</v>
      </c>
      <c r="D152" s="54" t="s">
        <v>460</v>
      </c>
      <c r="E152" s="299"/>
      <c r="F152" s="164"/>
      <c r="G152" s="42"/>
      <c r="H152" s="42">
        <f>H153</f>
        <v>100</v>
      </c>
      <c r="I152" s="42">
        <f>H152</f>
        <v>100</v>
      </c>
      <c r="J152" s="165" t="str">
        <f>C152</f>
        <v>III</v>
      </c>
      <c r="K152" s="54" t="str">
        <f>D152</f>
        <v>Организация мероприятий по подготовке спортивного резерва</v>
      </c>
      <c r="L152" s="43"/>
      <c r="M152" s="43"/>
      <c r="N152" s="43"/>
      <c r="O152" s="42">
        <f>O153</f>
        <v>100</v>
      </c>
      <c r="P152" s="168">
        <f>O152</f>
        <v>100</v>
      </c>
      <c r="Q152" s="42">
        <f t="shared" ref="Q152:Q155" si="36">(I152+P152)/2</f>
        <v>100</v>
      </c>
      <c r="R152" s="171"/>
    </row>
    <row r="153" spans="1:19" ht="49.5" x14ac:dyDescent="0.25">
      <c r="A153" s="463"/>
      <c r="B153" s="457"/>
      <c r="C153" s="165" t="s">
        <v>31</v>
      </c>
      <c r="D153" s="50" t="s">
        <v>437</v>
      </c>
      <c r="E153" s="43" t="s">
        <v>27</v>
      </c>
      <c r="F153" s="160">
        <v>10</v>
      </c>
      <c r="G153" s="55">
        <v>0</v>
      </c>
      <c r="H153" s="55">
        <v>100</v>
      </c>
      <c r="I153" s="42"/>
      <c r="J153" s="165" t="str">
        <f t="shared" ref="J153:J156" si="37">C153</f>
        <v>3.1.</v>
      </c>
      <c r="K153" s="50" t="s">
        <v>439</v>
      </c>
      <c r="L153" s="43" t="s">
        <v>227</v>
      </c>
      <c r="M153" s="43">
        <v>292</v>
      </c>
      <c r="N153" s="43">
        <v>292</v>
      </c>
      <c r="O153" s="55">
        <f t="shared" ref="O153" si="38">(N153/M153)*100</f>
        <v>100</v>
      </c>
      <c r="P153" s="166"/>
      <c r="Q153" s="42"/>
      <c r="R153" s="17"/>
    </row>
    <row r="154" spans="1:19" ht="66" x14ac:dyDescent="0.25">
      <c r="A154" s="463"/>
      <c r="B154" s="457"/>
      <c r="C154" s="165" t="s">
        <v>32</v>
      </c>
      <c r="D154" s="50" t="s">
        <v>438</v>
      </c>
      <c r="E154" s="43" t="s">
        <v>27</v>
      </c>
      <c r="F154" s="160">
        <v>90</v>
      </c>
      <c r="G154" s="55">
        <v>100</v>
      </c>
      <c r="H154" s="55">
        <v>100</v>
      </c>
      <c r="I154" s="42"/>
      <c r="J154" s="165" t="str">
        <f t="shared" si="37"/>
        <v>3.2.</v>
      </c>
      <c r="K154" s="50"/>
      <c r="L154" s="43"/>
      <c r="M154" s="225"/>
      <c r="N154" s="225"/>
      <c r="O154" s="55"/>
      <c r="P154" s="168"/>
      <c r="Q154" s="42"/>
      <c r="R154" s="17"/>
    </row>
    <row r="155" spans="1:19" ht="49.5" x14ac:dyDescent="0.25">
      <c r="A155" s="463"/>
      <c r="B155" s="457"/>
      <c r="C155" s="167" t="s">
        <v>44</v>
      </c>
      <c r="D155" s="54" t="s">
        <v>351</v>
      </c>
      <c r="E155" s="299"/>
      <c r="F155" s="164"/>
      <c r="G155" s="42"/>
      <c r="H155" s="42">
        <f>H156</f>
        <v>100</v>
      </c>
      <c r="I155" s="42">
        <f>H155</f>
        <v>100</v>
      </c>
      <c r="J155" s="165" t="str">
        <f t="shared" si="37"/>
        <v>IV</v>
      </c>
      <c r="K155" s="54" t="str">
        <f>D155</f>
        <v>Организация мероприятий по подготовке спортивных сборных команд</v>
      </c>
      <c r="L155" s="43"/>
      <c r="M155" s="43"/>
      <c r="N155" s="43"/>
      <c r="O155" s="42">
        <f>O156</f>
        <v>101.31578947368421</v>
      </c>
      <c r="P155" s="168">
        <f>O155</f>
        <v>101.31578947368421</v>
      </c>
      <c r="Q155" s="42">
        <f t="shared" si="36"/>
        <v>100.65789473684211</v>
      </c>
      <c r="R155" s="171"/>
    </row>
    <row r="156" spans="1:19" ht="66" x14ac:dyDescent="0.25">
      <c r="A156" s="463"/>
      <c r="B156" s="457"/>
      <c r="C156" s="165" t="s">
        <v>45</v>
      </c>
      <c r="D156" s="50" t="s">
        <v>352</v>
      </c>
      <c r="E156" s="43" t="s">
        <v>27</v>
      </c>
      <c r="F156" s="160">
        <v>5</v>
      </c>
      <c r="G156" s="55">
        <v>13.1</v>
      </c>
      <c r="H156" s="55">
        <v>100</v>
      </c>
      <c r="I156" s="42"/>
      <c r="J156" s="165" t="str">
        <f t="shared" si="37"/>
        <v>4.1.</v>
      </c>
      <c r="K156" s="50" t="s">
        <v>541</v>
      </c>
      <c r="L156" s="43" t="s">
        <v>227</v>
      </c>
      <c r="M156" s="43">
        <v>76</v>
      </c>
      <c r="N156" s="43">
        <v>77</v>
      </c>
      <c r="O156" s="55">
        <f>(N156/M156)*100</f>
        <v>101.31578947368421</v>
      </c>
      <c r="P156" s="166"/>
      <c r="Q156" s="42"/>
      <c r="R156" s="17"/>
    </row>
    <row r="157" spans="1:19" s="34" customFormat="1" ht="33" x14ac:dyDescent="0.25">
      <c r="A157" s="464"/>
      <c r="B157" s="458"/>
      <c r="C157" s="395"/>
      <c r="D157" s="47" t="s">
        <v>6</v>
      </c>
      <c r="E157" s="68"/>
      <c r="F157" s="212"/>
      <c r="G157" s="216"/>
      <c r="H157" s="9">
        <f>(H148+H150+H152+H155)/4</f>
        <v>100</v>
      </c>
      <c r="I157" s="9">
        <f>H157</f>
        <v>100</v>
      </c>
      <c r="J157" s="384"/>
      <c r="K157" s="47" t="s">
        <v>6</v>
      </c>
      <c r="L157" s="68"/>
      <c r="M157" s="213"/>
      <c r="N157" s="213"/>
      <c r="O157" s="9">
        <f>(O148+O150+O152+O155)/4</f>
        <v>100.32894736842105</v>
      </c>
      <c r="P157" s="9">
        <f>O157</f>
        <v>100.32894736842105</v>
      </c>
      <c r="Q157" s="9">
        <f>(I157+P157)/2</f>
        <v>100.16447368421052</v>
      </c>
      <c r="R157" s="214" t="s">
        <v>33</v>
      </c>
      <c r="S157" s="337"/>
    </row>
    <row r="158" spans="1:19" ht="82.5" x14ac:dyDescent="0.25">
      <c r="A158" s="462" t="s">
        <v>83</v>
      </c>
      <c r="B158" s="456" t="s">
        <v>365</v>
      </c>
      <c r="C158" s="167" t="s">
        <v>12</v>
      </c>
      <c r="D158" s="54" t="s">
        <v>461</v>
      </c>
      <c r="E158" s="16"/>
      <c r="F158" s="164"/>
      <c r="G158" s="42"/>
      <c r="H158" s="42">
        <f>H159</f>
        <v>100</v>
      </c>
      <c r="I158" s="42">
        <f>H158</f>
        <v>100</v>
      </c>
      <c r="J158" s="167" t="str">
        <f>C158</f>
        <v>I</v>
      </c>
      <c r="K158" s="54" t="str">
        <f>D158</f>
        <v>Спортивная подготовка по олимпийским видам спорта 
плавание (тренировочный этап (этап спортивной специализации)</v>
      </c>
      <c r="L158" s="43"/>
      <c r="M158" s="27"/>
      <c r="N158" s="27"/>
      <c r="O158" s="42">
        <f>O159</f>
        <v>100</v>
      </c>
      <c r="P158" s="168">
        <f>O158</f>
        <v>100</v>
      </c>
      <c r="Q158" s="42">
        <f>(I158+P158)/2</f>
        <v>100</v>
      </c>
      <c r="R158" s="171"/>
    </row>
    <row r="159" spans="1:19" ht="99" x14ac:dyDescent="0.25">
      <c r="A159" s="463"/>
      <c r="B159" s="457"/>
      <c r="C159" s="165" t="s">
        <v>7</v>
      </c>
      <c r="D159" s="50" t="s">
        <v>350</v>
      </c>
      <c r="E159" s="43" t="s">
        <v>27</v>
      </c>
      <c r="F159" s="160">
        <v>0</v>
      </c>
      <c r="G159" s="55">
        <v>0</v>
      </c>
      <c r="H159" s="55">
        <v>100</v>
      </c>
      <c r="I159" s="42"/>
      <c r="J159" s="165" t="str">
        <f t="shared" ref="J159" si="39">C159</f>
        <v>1.1.</v>
      </c>
      <c r="K159" s="50" t="s">
        <v>436</v>
      </c>
      <c r="L159" s="43" t="s">
        <v>227</v>
      </c>
      <c r="M159" s="43">
        <v>82</v>
      </c>
      <c r="N159" s="43">
        <v>82</v>
      </c>
      <c r="O159" s="55">
        <v>100</v>
      </c>
      <c r="P159" s="168"/>
      <c r="Q159" s="42"/>
      <c r="R159" s="17"/>
    </row>
    <row r="160" spans="1:19" ht="66" x14ac:dyDescent="0.25">
      <c r="A160" s="463"/>
      <c r="B160" s="457"/>
      <c r="C160" s="167" t="s">
        <v>13</v>
      </c>
      <c r="D160" s="54" t="s">
        <v>455</v>
      </c>
      <c r="E160" s="16"/>
      <c r="F160" s="164"/>
      <c r="G160" s="42"/>
      <c r="H160" s="42">
        <f>H161</f>
        <v>100</v>
      </c>
      <c r="I160" s="42">
        <f>H160</f>
        <v>100</v>
      </c>
      <c r="J160" s="16" t="s">
        <v>13</v>
      </c>
      <c r="K160" s="54" t="str">
        <f>D160</f>
        <v>Спортивная подготовка по олимпийским видам спорта 
плавание (этап начальной подготовки)</v>
      </c>
      <c r="L160" s="43"/>
      <c r="M160" s="55"/>
      <c r="N160" s="55"/>
      <c r="O160" s="42">
        <f>O161</f>
        <v>100</v>
      </c>
      <c r="P160" s="169">
        <v>100</v>
      </c>
      <c r="Q160" s="42">
        <f>(I160+P160)/2</f>
        <v>100</v>
      </c>
      <c r="R160" s="171"/>
    </row>
    <row r="161" spans="1:19" ht="82.5" x14ac:dyDescent="0.25">
      <c r="A161" s="463"/>
      <c r="B161" s="457"/>
      <c r="C161" s="165" t="s">
        <v>14</v>
      </c>
      <c r="D161" s="50" t="s">
        <v>235</v>
      </c>
      <c r="E161" s="43" t="s">
        <v>27</v>
      </c>
      <c r="F161" s="160">
        <v>0</v>
      </c>
      <c r="G161" s="55">
        <v>0</v>
      </c>
      <c r="H161" s="55">
        <v>100</v>
      </c>
      <c r="I161" s="42"/>
      <c r="J161" s="165" t="s">
        <v>14</v>
      </c>
      <c r="K161" s="50" t="s">
        <v>436</v>
      </c>
      <c r="L161" s="43" t="s">
        <v>227</v>
      </c>
      <c r="M161" s="43">
        <v>120</v>
      </c>
      <c r="N161" s="43">
        <v>120</v>
      </c>
      <c r="O161" s="55">
        <v>100</v>
      </c>
      <c r="P161" s="168"/>
      <c r="Q161" s="42"/>
      <c r="R161" s="17"/>
    </row>
    <row r="162" spans="1:19" ht="66" x14ac:dyDescent="0.25">
      <c r="A162" s="463"/>
      <c r="B162" s="457"/>
      <c r="C162" s="16" t="s">
        <v>30</v>
      </c>
      <c r="D162" s="54" t="s">
        <v>462</v>
      </c>
      <c r="E162" s="16"/>
      <c r="F162" s="164"/>
      <c r="G162" s="42"/>
      <c r="H162" s="42">
        <f>H163</f>
        <v>100</v>
      </c>
      <c r="I162" s="42">
        <f>H162</f>
        <v>100</v>
      </c>
      <c r="J162" s="16" t="str">
        <f>C162</f>
        <v>III</v>
      </c>
      <c r="K162" s="54" t="str">
        <f>D162</f>
        <v>Спортивная подготовка по олимпийским видам спорта 
водное поло (этап начальной подготовки)</v>
      </c>
      <c r="L162" s="43"/>
      <c r="M162" s="55"/>
      <c r="N162" s="55"/>
      <c r="O162" s="42">
        <f>O163</f>
        <v>100</v>
      </c>
      <c r="P162" s="168">
        <f>O162</f>
        <v>100</v>
      </c>
      <c r="Q162" s="42">
        <f>(I162+P162)/2</f>
        <v>100</v>
      </c>
      <c r="R162" s="171"/>
    </row>
    <row r="163" spans="1:19" ht="82.5" x14ac:dyDescent="0.25">
      <c r="A163" s="463"/>
      <c r="B163" s="457"/>
      <c r="C163" s="165" t="s">
        <v>31</v>
      </c>
      <c r="D163" s="50" t="s">
        <v>235</v>
      </c>
      <c r="E163" s="43" t="s">
        <v>27</v>
      </c>
      <c r="F163" s="160">
        <v>0</v>
      </c>
      <c r="G163" s="55">
        <v>0</v>
      </c>
      <c r="H163" s="55">
        <v>100</v>
      </c>
      <c r="I163" s="42"/>
      <c r="J163" s="165"/>
      <c r="K163" s="50" t="s">
        <v>436</v>
      </c>
      <c r="L163" s="43" t="s">
        <v>227</v>
      </c>
      <c r="M163" s="43">
        <v>30</v>
      </c>
      <c r="N163" s="43">
        <v>30</v>
      </c>
      <c r="O163" s="55">
        <v>100</v>
      </c>
      <c r="P163" s="168"/>
      <c r="Q163" s="42"/>
      <c r="R163" s="17"/>
    </row>
    <row r="164" spans="1:19" ht="82.5" x14ac:dyDescent="0.25">
      <c r="A164" s="463"/>
      <c r="B164" s="457"/>
      <c r="C164" s="167" t="s">
        <v>44</v>
      </c>
      <c r="D164" s="54" t="s">
        <v>564</v>
      </c>
      <c r="E164" s="16"/>
      <c r="F164" s="164"/>
      <c r="G164" s="42"/>
      <c r="H164" s="42">
        <f>(H165+H166)/2</f>
        <v>100</v>
      </c>
      <c r="I164" s="42">
        <f>H164</f>
        <v>100</v>
      </c>
      <c r="J164" s="167" t="str">
        <f>C164</f>
        <v>IV</v>
      </c>
      <c r="K164" s="54" t="str">
        <f>D164</f>
        <v>Спортивная подготовка по олимпийским видам спорта 
водное поло (тренировочный этап (этап спортивной специализации)</v>
      </c>
      <c r="L164" s="43"/>
      <c r="M164" s="27"/>
      <c r="N164" s="27"/>
      <c r="O164" s="42">
        <f>O165</f>
        <v>100</v>
      </c>
      <c r="P164" s="168">
        <f>O164</f>
        <v>100</v>
      </c>
      <c r="Q164" s="42">
        <f>(I164+P164)/2</f>
        <v>100</v>
      </c>
      <c r="R164" s="171"/>
    </row>
    <row r="165" spans="1:19" ht="99" x14ac:dyDescent="0.25">
      <c r="A165" s="463"/>
      <c r="B165" s="457"/>
      <c r="C165" s="165" t="s">
        <v>45</v>
      </c>
      <c r="D165" s="50" t="s">
        <v>350</v>
      </c>
      <c r="E165" s="43" t="s">
        <v>27</v>
      </c>
      <c r="F165" s="160">
        <v>0</v>
      </c>
      <c r="G165" s="55">
        <v>0</v>
      </c>
      <c r="H165" s="55">
        <v>100</v>
      </c>
      <c r="I165" s="42"/>
      <c r="J165" s="165" t="str">
        <f t="shared" ref="J165:J170" si="40">C165</f>
        <v>4.1.</v>
      </c>
      <c r="K165" s="50" t="s">
        <v>436</v>
      </c>
      <c r="L165" s="43" t="s">
        <v>227</v>
      </c>
      <c r="M165" s="43">
        <v>38</v>
      </c>
      <c r="N165" s="43">
        <v>38</v>
      </c>
      <c r="O165" s="55">
        <v>100</v>
      </c>
      <c r="P165" s="168"/>
      <c r="Q165" s="42"/>
      <c r="R165" s="17"/>
    </row>
    <row r="166" spans="1:19" ht="50.25" customHeight="1" x14ac:dyDescent="0.25">
      <c r="A166" s="463"/>
      <c r="B166" s="457"/>
      <c r="C166" s="165" t="s">
        <v>175</v>
      </c>
      <c r="D166" s="54" t="s">
        <v>444</v>
      </c>
      <c r="E166" s="43"/>
      <c r="F166" s="160"/>
      <c r="G166" s="55"/>
      <c r="H166" s="42">
        <f>(H167+H168)/2</f>
        <v>100</v>
      </c>
      <c r="I166" s="42">
        <f>H166</f>
        <v>100</v>
      </c>
      <c r="J166" s="167" t="str">
        <f t="shared" si="40"/>
        <v>V</v>
      </c>
      <c r="K166" s="54" t="str">
        <f>D166</f>
        <v>Организация и обеспечение подготовки спортивного резерва</v>
      </c>
      <c r="L166" s="43"/>
      <c r="M166" s="43"/>
      <c r="N166" s="43"/>
      <c r="O166" s="42">
        <f>O167</f>
        <v>100</v>
      </c>
      <c r="P166" s="168">
        <f>O166</f>
        <v>100</v>
      </c>
      <c r="Q166" s="42">
        <f t="shared" ref="Q166:Q169" si="41">(I166+P166)/2</f>
        <v>100</v>
      </c>
      <c r="R166" s="171"/>
    </row>
    <row r="167" spans="1:19" ht="49.5" x14ac:dyDescent="0.25">
      <c r="A167" s="463"/>
      <c r="B167" s="457"/>
      <c r="C167" s="165" t="s">
        <v>176</v>
      </c>
      <c r="D167" s="50" t="s">
        <v>437</v>
      </c>
      <c r="E167" s="43" t="s">
        <v>27</v>
      </c>
      <c r="F167" s="160">
        <v>10</v>
      </c>
      <c r="G167" s="55">
        <v>0</v>
      </c>
      <c r="H167" s="55">
        <v>100</v>
      </c>
      <c r="I167" s="42"/>
      <c r="J167" s="165" t="str">
        <f t="shared" si="40"/>
        <v>5.1.</v>
      </c>
      <c r="K167" s="50" t="s">
        <v>463</v>
      </c>
      <c r="L167" s="43" t="s">
        <v>227</v>
      </c>
      <c r="M167" s="43">
        <v>165</v>
      </c>
      <c r="N167" s="43">
        <v>165</v>
      </c>
      <c r="O167" s="55">
        <v>100</v>
      </c>
      <c r="P167" s="168"/>
      <c r="Q167" s="42"/>
      <c r="R167" s="17"/>
    </row>
    <row r="168" spans="1:19" ht="66" x14ac:dyDescent="0.25">
      <c r="A168" s="463"/>
      <c r="B168" s="457"/>
      <c r="C168" s="226" t="s">
        <v>177</v>
      </c>
      <c r="D168" s="50" t="s">
        <v>438</v>
      </c>
      <c r="E168" s="43" t="s">
        <v>27</v>
      </c>
      <c r="F168" s="160">
        <v>90</v>
      </c>
      <c r="G168" s="55">
        <v>100</v>
      </c>
      <c r="H168" s="55">
        <v>100</v>
      </c>
      <c r="I168" s="42"/>
      <c r="J168" s="165" t="str">
        <f t="shared" si="40"/>
        <v>5.2.</v>
      </c>
      <c r="K168" s="50"/>
      <c r="L168" s="43"/>
      <c r="M168" s="43"/>
      <c r="N168" s="43"/>
      <c r="O168" s="55"/>
      <c r="P168" s="168"/>
      <c r="Q168" s="42"/>
      <c r="R168" s="17"/>
    </row>
    <row r="169" spans="1:19" ht="51.75" customHeight="1" x14ac:dyDescent="0.25">
      <c r="A169" s="463"/>
      <c r="B169" s="457"/>
      <c r="C169" s="165" t="s">
        <v>181</v>
      </c>
      <c r="D169" s="54" t="s">
        <v>351</v>
      </c>
      <c r="E169" s="43"/>
      <c r="F169" s="160"/>
      <c r="G169" s="55"/>
      <c r="H169" s="42">
        <f>H170</f>
        <v>90</v>
      </c>
      <c r="I169" s="42">
        <f>H169</f>
        <v>90</v>
      </c>
      <c r="J169" s="167" t="str">
        <f t="shared" si="40"/>
        <v>VI</v>
      </c>
      <c r="K169" s="54" t="str">
        <f>D169</f>
        <v>Организация мероприятий по подготовке спортивных сборных команд</v>
      </c>
      <c r="L169" s="43"/>
      <c r="M169" s="43"/>
      <c r="N169" s="43"/>
      <c r="O169" s="42">
        <f>O170</f>
        <v>90.909090909090907</v>
      </c>
      <c r="P169" s="168">
        <f>O169</f>
        <v>90.909090909090907</v>
      </c>
      <c r="Q169" s="42">
        <f t="shared" si="41"/>
        <v>90.454545454545453</v>
      </c>
      <c r="R169" s="171"/>
    </row>
    <row r="170" spans="1:19" ht="66" x14ac:dyDescent="0.25">
      <c r="A170" s="463"/>
      <c r="B170" s="457"/>
      <c r="C170" s="165" t="s">
        <v>182</v>
      </c>
      <c r="D170" s="50" t="s">
        <v>352</v>
      </c>
      <c r="E170" s="43" t="s">
        <v>27</v>
      </c>
      <c r="F170" s="160">
        <v>5</v>
      </c>
      <c r="G170" s="55">
        <v>4.5</v>
      </c>
      <c r="H170" s="55">
        <f>(G170/F170)*100</f>
        <v>90</v>
      </c>
      <c r="I170" s="42"/>
      <c r="J170" s="165" t="str">
        <f t="shared" si="40"/>
        <v>6.1.</v>
      </c>
      <c r="K170" s="50" t="s">
        <v>541</v>
      </c>
      <c r="L170" s="43" t="s">
        <v>227</v>
      </c>
      <c r="M170" s="43">
        <v>22</v>
      </c>
      <c r="N170" s="43">
        <v>20</v>
      </c>
      <c r="O170" s="55">
        <f>(N170/M170)*100</f>
        <v>90.909090909090907</v>
      </c>
      <c r="P170" s="168"/>
      <c r="Q170" s="42"/>
      <c r="R170" s="17"/>
    </row>
    <row r="171" spans="1:19" s="34" customFormat="1" ht="33" x14ac:dyDescent="0.25">
      <c r="A171" s="464"/>
      <c r="B171" s="458"/>
      <c r="C171" s="395"/>
      <c r="D171" s="47" t="s">
        <v>6</v>
      </c>
      <c r="E171" s="68"/>
      <c r="F171" s="212"/>
      <c r="G171" s="216"/>
      <c r="H171" s="9">
        <f>(H164+H162+H160+H158+H166+H169)/6</f>
        <v>98.333333333333329</v>
      </c>
      <c r="I171" s="9">
        <f>H171</f>
        <v>98.333333333333329</v>
      </c>
      <c r="J171" s="384"/>
      <c r="K171" s="47" t="s">
        <v>6</v>
      </c>
      <c r="L171" s="68"/>
      <c r="M171" s="213"/>
      <c r="N171" s="213"/>
      <c r="O171" s="9">
        <f>(O164+O162+O160+O158+O166+O169)/6</f>
        <v>98.484848484848484</v>
      </c>
      <c r="P171" s="9">
        <f>O171</f>
        <v>98.484848484848484</v>
      </c>
      <c r="Q171" s="9">
        <f>(I171+P171)/2</f>
        <v>98.409090909090907</v>
      </c>
      <c r="R171" s="9" t="s">
        <v>490</v>
      </c>
      <c r="S171" s="337"/>
    </row>
    <row r="172" spans="1:19" ht="66" x14ac:dyDescent="0.25">
      <c r="A172" s="462" t="s">
        <v>84</v>
      </c>
      <c r="B172" s="456" t="s">
        <v>368</v>
      </c>
      <c r="C172" s="16" t="s">
        <v>12</v>
      </c>
      <c r="D172" s="54" t="s">
        <v>248</v>
      </c>
      <c r="E172" s="43"/>
      <c r="F172" s="201"/>
      <c r="G172" s="202"/>
      <c r="H172" s="42">
        <f>H173</f>
        <v>100</v>
      </c>
      <c r="I172" s="42">
        <f>H172</f>
        <v>100</v>
      </c>
      <c r="J172" s="16" t="s">
        <v>12</v>
      </c>
      <c r="K172" s="54" t="str">
        <f>D172</f>
        <v>Проведение занятий физкультурно-спортивной направленности по месту проживания граждан</v>
      </c>
      <c r="L172" s="43"/>
      <c r="M172" s="19"/>
      <c r="N172" s="19"/>
      <c r="O172" s="42">
        <f>O173</f>
        <v>100</v>
      </c>
      <c r="P172" s="203">
        <f>O172</f>
        <v>100</v>
      </c>
      <c r="Q172" s="42">
        <f>(I172+P172)/2</f>
        <v>100</v>
      </c>
      <c r="R172" s="176"/>
    </row>
    <row r="173" spans="1:19" x14ac:dyDescent="0.25">
      <c r="A173" s="463"/>
      <c r="B173" s="457"/>
      <c r="C173" s="43" t="s">
        <v>7</v>
      </c>
      <c r="D173" s="50" t="s">
        <v>53</v>
      </c>
      <c r="E173" s="43" t="s">
        <v>43</v>
      </c>
      <c r="F173" s="160">
        <v>3</v>
      </c>
      <c r="G173" s="55">
        <v>0</v>
      </c>
      <c r="H173" s="55">
        <v>100</v>
      </c>
      <c r="I173" s="42"/>
      <c r="J173" s="43" t="s">
        <v>7</v>
      </c>
      <c r="K173" s="50" t="s">
        <v>249</v>
      </c>
      <c r="L173" s="43" t="s">
        <v>43</v>
      </c>
      <c r="M173" s="204">
        <v>1500</v>
      </c>
      <c r="N173" s="204">
        <v>1500</v>
      </c>
      <c r="O173" s="55">
        <f>(N173/M173)*100</f>
        <v>100</v>
      </c>
      <c r="P173" s="173"/>
      <c r="Q173" s="42"/>
      <c r="R173" s="17"/>
    </row>
    <row r="174" spans="1:19" ht="33" x14ac:dyDescent="0.25">
      <c r="A174" s="463"/>
      <c r="B174" s="457"/>
      <c r="C174" s="16" t="s">
        <v>13</v>
      </c>
      <c r="D174" s="54" t="s">
        <v>240</v>
      </c>
      <c r="E174" s="43"/>
      <c r="F174" s="160"/>
      <c r="G174" s="55"/>
      <c r="H174" s="42">
        <f>(H175+H176+H177)/3</f>
        <v>95.333333333333329</v>
      </c>
      <c r="I174" s="42">
        <f>H174</f>
        <v>95.333333333333329</v>
      </c>
      <c r="J174" s="16" t="s">
        <v>13</v>
      </c>
      <c r="K174" s="54" t="str">
        <f>D174</f>
        <v>Обеспечение доступа к объектам спорта</v>
      </c>
      <c r="L174" s="43"/>
      <c r="M174" s="19"/>
      <c r="N174" s="19"/>
      <c r="O174" s="42">
        <f>O175</f>
        <v>100</v>
      </c>
      <c r="P174" s="205">
        <f>O174</f>
        <v>100</v>
      </c>
      <c r="Q174" s="42">
        <f t="shared" ref="Q174:Q227" si="42">(I174+P174)/2</f>
        <v>97.666666666666657</v>
      </c>
      <c r="R174" s="171"/>
    </row>
    <row r="175" spans="1:19" ht="61.5" customHeight="1" x14ac:dyDescent="0.25">
      <c r="A175" s="463"/>
      <c r="B175" s="457"/>
      <c r="C175" s="43" t="s">
        <v>14</v>
      </c>
      <c r="D175" s="50" t="s">
        <v>53</v>
      </c>
      <c r="E175" s="43" t="s">
        <v>43</v>
      </c>
      <c r="F175" s="160">
        <v>3</v>
      </c>
      <c r="G175" s="55">
        <v>0</v>
      </c>
      <c r="H175" s="55">
        <v>100</v>
      </c>
      <c r="I175" s="42"/>
      <c r="J175" s="43" t="str">
        <f>C175</f>
        <v>2.1.</v>
      </c>
      <c r="K175" s="50" t="s">
        <v>371</v>
      </c>
      <c r="L175" s="43" t="s">
        <v>40</v>
      </c>
      <c r="M175" s="204">
        <v>9</v>
      </c>
      <c r="N175" s="204">
        <v>9</v>
      </c>
      <c r="O175" s="55">
        <f>(N175/M175)*100</f>
        <v>100</v>
      </c>
      <c r="P175" s="173"/>
      <c r="Q175" s="42"/>
      <c r="R175" s="17"/>
    </row>
    <row r="176" spans="1:19" ht="115.5" x14ac:dyDescent="0.25">
      <c r="A176" s="463"/>
      <c r="B176" s="457"/>
      <c r="C176" s="43" t="s">
        <v>15</v>
      </c>
      <c r="D176" s="50" t="s">
        <v>369</v>
      </c>
      <c r="E176" s="43" t="s">
        <v>27</v>
      </c>
      <c r="F176" s="160">
        <v>50</v>
      </c>
      <c r="G176" s="55">
        <v>43</v>
      </c>
      <c r="H176" s="55">
        <f>(G176/F176)*100</f>
        <v>86</v>
      </c>
      <c r="I176" s="42"/>
      <c r="J176" s="43"/>
      <c r="K176" s="50"/>
      <c r="L176" s="43"/>
      <c r="M176" s="19"/>
      <c r="N176" s="19"/>
      <c r="O176" s="55"/>
      <c r="P176" s="173"/>
      <c r="Q176" s="42"/>
      <c r="R176" s="17"/>
    </row>
    <row r="177" spans="1:19" ht="99" x14ac:dyDescent="0.25">
      <c r="A177" s="463"/>
      <c r="B177" s="457"/>
      <c r="C177" s="43" t="s">
        <v>41</v>
      </c>
      <c r="D177" s="50" t="s">
        <v>370</v>
      </c>
      <c r="E177" s="43" t="s">
        <v>27</v>
      </c>
      <c r="F177" s="160">
        <v>100</v>
      </c>
      <c r="G177" s="55">
        <v>100</v>
      </c>
      <c r="H177" s="55">
        <f t="shared" ref="H177" si="43">(G177/F177)*100</f>
        <v>100</v>
      </c>
      <c r="I177" s="42"/>
      <c r="J177" s="43"/>
      <c r="K177" s="50"/>
      <c r="L177" s="43"/>
      <c r="M177" s="19"/>
      <c r="N177" s="19"/>
      <c r="O177" s="55"/>
      <c r="P177" s="173"/>
      <c r="Q177" s="42"/>
      <c r="R177" s="17"/>
    </row>
    <row r="178" spans="1:19" ht="49.5" x14ac:dyDescent="0.25">
      <c r="A178" s="463"/>
      <c r="B178" s="457"/>
      <c r="C178" s="16" t="s">
        <v>30</v>
      </c>
      <c r="D178" s="54" t="s">
        <v>241</v>
      </c>
      <c r="E178" s="43"/>
      <c r="F178" s="160"/>
      <c r="G178" s="55"/>
      <c r="H178" s="42">
        <f>(H179+H180+H181)/3</f>
        <v>96.666666666666671</v>
      </c>
      <c r="I178" s="42">
        <f>H178</f>
        <v>96.666666666666671</v>
      </c>
      <c r="J178" s="16" t="str">
        <f>C178</f>
        <v>III</v>
      </c>
      <c r="K178" s="54" t="str">
        <f>D178</f>
        <v xml:space="preserve">Организация и проведение официальных спортивных мероприятий </v>
      </c>
      <c r="L178" s="43"/>
      <c r="M178" s="19"/>
      <c r="N178" s="19"/>
      <c r="O178" s="42">
        <f>O179</f>
        <v>100</v>
      </c>
      <c r="P178" s="203">
        <f>O178</f>
        <v>100</v>
      </c>
      <c r="Q178" s="42">
        <f t="shared" si="42"/>
        <v>98.333333333333343</v>
      </c>
      <c r="R178" s="171"/>
    </row>
    <row r="179" spans="1:19" x14ac:dyDescent="0.25">
      <c r="A179" s="463"/>
      <c r="B179" s="457"/>
      <c r="C179" s="43" t="s">
        <v>31</v>
      </c>
      <c r="D179" s="50" t="s">
        <v>242</v>
      </c>
      <c r="E179" s="43" t="s">
        <v>40</v>
      </c>
      <c r="F179" s="160">
        <v>200</v>
      </c>
      <c r="G179" s="204">
        <v>180</v>
      </c>
      <c r="H179" s="55">
        <f>(G179/F179)*100</f>
        <v>90</v>
      </c>
      <c r="I179" s="42"/>
      <c r="J179" s="43" t="str">
        <f>C179</f>
        <v>3.1.</v>
      </c>
      <c r="K179" s="50" t="s">
        <v>42</v>
      </c>
      <c r="L179" s="43" t="s">
        <v>38</v>
      </c>
      <c r="M179" s="204">
        <v>2</v>
      </c>
      <c r="N179" s="204">
        <v>2</v>
      </c>
      <c r="O179" s="55">
        <v>100</v>
      </c>
      <c r="P179" s="173"/>
      <c r="Q179" s="42"/>
      <c r="R179" s="17"/>
    </row>
    <row r="180" spans="1:19" ht="66" x14ac:dyDescent="0.25">
      <c r="A180" s="463"/>
      <c r="B180" s="457"/>
      <c r="C180" s="43" t="s">
        <v>32</v>
      </c>
      <c r="D180" s="50" t="s">
        <v>372</v>
      </c>
      <c r="E180" s="43" t="s">
        <v>27</v>
      </c>
      <c r="F180" s="160">
        <v>5</v>
      </c>
      <c r="G180" s="204">
        <v>0</v>
      </c>
      <c r="H180" s="55">
        <v>100</v>
      </c>
      <c r="I180" s="42"/>
      <c r="J180" s="43"/>
      <c r="K180" s="50"/>
      <c r="L180" s="43"/>
      <c r="M180" s="19"/>
      <c r="N180" s="19"/>
      <c r="O180" s="55"/>
      <c r="P180" s="173"/>
      <c r="Q180" s="42"/>
      <c r="R180" s="17"/>
    </row>
    <row r="181" spans="1:19" ht="99" x14ac:dyDescent="0.25">
      <c r="A181" s="463"/>
      <c r="B181" s="457"/>
      <c r="C181" s="43"/>
      <c r="D181" s="50" t="s">
        <v>373</v>
      </c>
      <c r="E181" s="43" t="s">
        <v>27</v>
      </c>
      <c r="F181" s="160">
        <v>7</v>
      </c>
      <c r="G181" s="204">
        <v>0</v>
      </c>
      <c r="H181" s="55">
        <v>100</v>
      </c>
      <c r="I181" s="42"/>
      <c r="J181" s="43"/>
      <c r="K181" s="50"/>
      <c r="L181" s="43"/>
      <c r="M181" s="19"/>
      <c r="N181" s="19"/>
      <c r="O181" s="55"/>
      <c r="P181" s="173"/>
      <c r="Q181" s="42"/>
      <c r="R181" s="17"/>
    </row>
    <row r="182" spans="1:19" ht="66" x14ac:dyDescent="0.25">
      <c r="A182" s="463"/>
      <c r="B182" s="457"/>
      <c r="C182" s="16" t="s">
        <v>44</v>
      </c>
      <c r="D182" s="54" t="s">
        <v>308</v>
      </c>
      <c r="E182" s="43"/>
      <c r="F182" s="160"/>
      <c r="G182" s="55"/>
      <c r="H182" s="42">
        <f>H183</f>
        <v>100</v>
      </c>
      <c r="I182" s="42">
        <f>H182</f>
        <v>100</v>
      </c>
      <c r="J182" s="16" t="str">
        <f>C182</f>
        <v>IV</v>
      </c>
      <c r="K182" s="54" t="str">
        <f>D182</f>
        <v>Проведение тестирования выполнения нормативов испытаний (тестов) комплекса ГТО</v>
      </c>
      <c r="L182" s="43"/>
      <c r="M182" s="19"/>
      <c r="N182" s="19"/>
      <c r="O182" s="42">
        <f>O183</f>
        <v>105.71428571428572</v>
      </c>
      <c r="P182" s="42">
        <f>O182</f>
        <v>105.71428571428572</v>
      </c>
      <c r="Q182" s="42">
        <f>(I182+P182)/2</f>
        <v>102.85714285714286</v>
      </c>
      <c r="R182" s="171"/>
    </row>
    <row r="183" spans="1:19" ht="84" customHeight="1" x14ac:dyDescent="0.25">
      <c r="A183" s="463"/>
      <c r="B183" s="457"/>
      <c r="C183" s="43" t="s">
        <v>45</v>
      </c>
      <c r="D183" s="50" t="s">
        <v>242</v>
      </c>
      <c r="E183" s="43" t="s">
        <v>40</v>
      </c>
      <c r="F183" s="160">
        <v>600</v>
      </c>
      <c r="G183" s="204">
        <v>663</v>
      </c>
      <c r="H183" s="55">
        <v>100</v>
      </c>
      <c r="I183" s="42"/>
      <c r="J183" s="43" t="str">
        <f>C183</f>
        <v>4.1.</v>
      </c>
      <c r="K183" s="50" t="s">
        <v>42</v>
      </c>
      <c r="L183" s="43" t="s">
        <v>38</v>
      </c>
      <c r="M183" s="204">
        <v>70</v>
      </c>
      <c r="N183" s="204">
        <v>74</v>
      </c>
      <c r="O183" s="55">
        <f>(N183/M183)*100</f>
        <v>105.71428571428572</v>
      </c>
      <c r="P183" s="173"/>
      <c r="Q183" s="42"/>
      <c r="R183" s="17"/>
    </row>
    <row r="184" spans="1:19" ht="127.5" customHeight="1" x14ac:dyDescent="0.25">
      <c r="A184" s="463"/>
      <c r="B184" s="457"/>
      <c r="C184" s="16" t="s">
        <v>175</v>
      </c>
      <c r="D184" s="54" t="s">
        <v>374</v>
      </c>
      <c r="E184" s="43"/>
      <c r="F184" s="160"/>
      <c r="G184" s="55"/>
      <c r="H184" s="42">
        <f>(H185+H186+H187)/3</f>
        <v>100</v>
      </c>
      <c r="I184" s="42">
        <f>H184</f>
        <v>100</v>
      </c>
      <c r="J184" s="16" t="str">
        <f>C184</f>
        <v>V</v>
      </c>
      <c r="K184" s="54" t="str">
        <f>D184</f>
        <v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v>
      </c>
      <c r="L184" s="16"/>
      <c r="M184" s="206"/>
      <c r="N184" s="206"/>
      <c r="O184" s="42">
        <f>O185</f>
        <v>100</v>
      </c>
      <c r="P184" s="42">
        <f>O184</f>
        <v>100</v>
      </c>
      <c r="Q184" s="42">
        <f t="shared" si="42"/>
        <v>100</v>
      </c>
      <c r="R184" s="171"/>
    </row>
    <row r="185" spans="1:19" ht="96" customHeight="1" x14ac:dyDescent="0.25">
      <c r="A185" s="463"/>
      <c r="B185" s="457"/>
      <c r="C185" s="43" t="s">
        <v>176</v>
      </c>
      <c r="D185" s="50" t="s">
        <v>242</v>
      </c>
      <c r="E185" s="43" t="s">
        <v>40</v>
      </c>
      <c r="F185" s="160">
        <v>365</v>
      </c>
      <c r="G185" s="55">
        <v>365</v>
      </c>
      <c r="H185" s="55">
        <v>100</v>
      </c>
      <c r="I185" s="42"/>
      <c r="J185" s="43" t="str">
        <f>C185</f>
        <v>5.1.</v>
      </c>
      <c r="K185" s="50" t="s">
        <v>373</v>
      </c>
      <c r="L185" s="43" t="s">
        <v>38</v>
      </c>
      <c r="M185" s="204">
        <v>2</v>
      </c>
      <c r="N185" s="204">
        <v>2</v>
      </c>
      <c r="O185" s="55">
        <f>(N185/M185)*100</f>
        <v>100</v>
      </c>
      <c r="P185" s="173"/>
      <c r="Q185" s="42"/>
      <c r="R185" s="17"/>
    </row>
    <row r="186" spans="1:19" ht="66" x14ac:dyDescent="0.25">
      <c r="A186" s="463"/>
      <c r="B186" s="457"/>
      <c r="C186" s="43" t="s">
        <v>177</v>
      </c>
      <c r="D186" s="50" t="s">
        <v>372</v>
      </c>
      <c r="E186" s="43" t="s">
        <v>27</v>
      </c>
      <c r="F186" s="160">
        <v>5</v>
      </c>
      <c r="G186" s="55">
        <v>0</v>
      </c>
      <c r="H186" s="55">
        <v>100</v>
      </c>
      <c r="I186" s="42"/>
      <c r="J186" s="43" t="str">
        <f>C186</f>
        <v>5.2.</v>
      </c>
      <c r="K186" s="50"/>
      <c r="L186" s="43"/>
      <c r="M186" s="204"/>
      <c r="N186" s="204"/>
      <c r="O186" s="55"/>
      <c r="P186" s="173"/>
      <c r="Q186" s="42"/>
      <c r="R186" s="17"/>
    </row>
    <row r="187" spans="1:19" ht="99" x14ac:dyDescent="0.25">
      <c r="A187" s="463"/>
      <c r="B187" s="457"/>
      <c r="C187" s="43" t="s">
        <v>178</v>
      </c>
      <c r="D187" s="50" t="s">
        <v>373</v>
      </c>
      <c r="E187" s="43" t="s">
        <v>27</v>
      </c>
      <c r="F187" s="160">
        <v>7</v>
      </c>
      <c r="G187" s="55">
        <v>0</v>
      </c>
      <c r="H187" s="55">
        <v>100</v>
      </c>
      <c r="I187" s="42"/>
      <c r="J187" s="43" t="str">
        <f>C187</f>
        <v>5.3.</v>
      </c>
      <c r="K187" s="50"/>
      <c r="L187" s="43"/>
      <c r="M187" s="204"/>
      <c r="N187" s="204"/>
      <c r="O187" s="55"/>
      <c r="P187" s="173"/>
      <c r="Q187" s="42"/>
      <c r="R187" s="17"/>
    </row>
    <row r="188" spans="1:19" s="215" customFormat="1" ht="33" x14ac:dyDescent="0.25">
      <c r="A188" s="464"/>
      <c r="B188" s="458"/>
      <c r="C188" s="68"/>
      <c r="D188" s="47" t="s">
        <v>6</v>
      </c>
      <c r="E188" s="68"/>
      <c r="F188" s="212"/>
      <c r="G188" s="394"/>
      <c r="H188" s="9">
        <f>(H184+H182+H178+H174+H172)/5</f>
        <v>98.4</v>
      </c>
      <c r="I188" s="9">
        <f>H188</f>
        <v>98.4</v>
      </c>
      <c r="J188" s="68"/>
      <c r="K188" s="47" t="s">
        <v>6</v>
      </c>
      <c r="L188" s="68"/>
      <c r="M188" s="213"/>
      <c r="N188" s="213"/>
      <c r="O188" s="9">
        <f>(O184+O182+O178+O174+O172)/5</f>
        <v>101.14285714285714</v>
      </c>
      <c r="P188" s="9">
        <f>O188</f>
        <v>101.14285714285714</v>
      </c>
      <c r="Q188" s="9">
        <f t="shared" si="42"/>
        <v>99.771428571428572</v>
      </c>
      <c r="R188" s="9" t="s">
        <v>490</v>
      </c>
      <c r="S188" s="338"/>
    </row>
    <row r="189" spans="1:19" ht="66" x14ac:dyDescent="0.25">
      <c r="A189" s="462" t="s">
        <v>85</v>
      </c>
      <c r="B189" s="456" t="s">
        <v>244</v>
      </c>
      <c r="C189" s="16" t="s">
        <v>12</v>
      </c>
      <c r="D189" s="54" t="s">
        <v>248</v>
      </c>
      <c r="E189" s="16"/>
      <c r="F189" s="164"/>
      <c r="G189" s="176"/>
      <c r="H189" s="42">
        <f>H190</f>
        <v>100</v>
      </c>
      <c r="I189" s="42">
        <f>H189</f>
        <v>100</v>
      </c>
      <c r="J189" s="16" t="str">
        <f>C189</f>
        <v>I</v>
      </c>
      <c r="K189" s="54" t="str">
        <f>D189</f>
        <v>Проведение занятий физкультурно-спортивной направленности по месту проживания граждан</v>
      </c>
      <c r="L189" s="43"/>
      <c r="M189" s="16"/>
      <c r="N189" s="16"/>
      <c r="O189" s="42">
        <f>O190</f>
        <v>92.248062015503876</v>
      </c>
      <c r="P189" s="42">
        <f>O189</f>
        <v>92.248062015503876</v>
      </c>
      <c r="Q189" s="42">
        <f t="shared" si="42"/>
        <v>96.124031007751938</v>
      </c>
      <c r="R189" s="171"/>
    </row>
    <row r="190" spans="1:19" x14ac:dyDescent="0.25">
      <c r="A190" s="463"/>
      <c r="B190" s="457"/>
      <c r="C190" s="165" t="s">
        <v>7</v>
      </c>
      <c r="D190" s="50" t="s">
        <v>53</v>
      </c>
      <c r="E190" s="43" t="s">
        <v>43</v>
      </c>
      <c r="F190" s="160">
        <v>3</v>
      </c>
      <c r="G190" s="27">
        <v>0</v>
      </c>
      <c r="H190" s="55">
        <v>100</v>
      </c>
      <c r="I190" s="42"/>
      <c r="J190" s="43" t="s">
        <v>7</v>
      </c>
      <c r="K190" s="50" t="s">
        <v>249</v>
      </c>
      <c r="L190" s="43" t="s">
        <v>43</v>
      </c>
      <c r="M190" s="204">
        <v>258</v>
      </c>
      <c r="N190" s="204">
        <v>238</v>
      </c>
      <c r="O190" s="55">
        <f t="shared" ref="O190:O192" si="44">(N190/M190)*100</f>
        <v>92.248062015503876</v>
      </c>
      <c r="P190" s="42"/>
      <c r="Q190" s="42"/>
      <c r="R190" s="17"/>
    </row>
    <row r="191" spans="1:19" ht="33" x14ac:dyDescent="0.25">
      <c r="A191" s="463"/>
      <c r="B191" s="457"/>
      <c r="C191" s="16" t="s">
        <v>13</v>
      </c>
      <c r="D191" s="54" t="s">
        <v>240</v>
      </c>
      <c r="E191" s="43"/>
      <c r="F191" s="160"/>
      <c r="G191" s="27"/>
      <c r="H191" s="42">
        <f>(H192+H193+H194)/3</f>
        <v>97.334401709401718</v>
      </c>
      <c r="I191" s="42">
        <f>H191</f>
        <v>97.334401709401718</v>
      </c>
      <c r="J191" s="16" t="str">
        <f>C191</f>
        <v>II</v>
      </c>
      <c r="K191" s="54" t="str">
        <f>D191</f>
        <v>Обеспечение доступа к объектам спорта</v>
      </c>
      <c r="L191" s="43"/>
      <c r="M191" s="204"/>
      <c r="N191" s="204"/>
      <c r="O191" s="42">
        <f>O192</f>
        <v>100</v>
      </c>
      <c r="P191" s="42">
        <f>O191</f>
        <v>100</v>
      </c>
      <c r="Q191" s="42">
        <f t="shared" si="42"/>
        <v>98.667200854700866</v>
      </c>
      <c r="R191" s="171"/>
    </row>
    <row r="192" spans="1:19" x14ac:dyDescent="0.25">
      <c r="A192" s="463"/>
      <c r="B192" s="457"/>
      <c r="C192" s="43" t="s">
        <v>14</v>
      </c>
      <c r="D192" s="50" t="s">
        <v>53</v>
      </c>
      <c r="E192" s="43" t="s">
        <v>43</v>
      </c>
      <c r="F192" s="160">
        <v>3</v>
      </c>
      <c r="G192" s="27">
        <v>0</v>
      </c>
      <c r="H192" s="55">
        <v>100</v>
      </c>
      <c r="I192" s="42"/>
      <c r="J192" s="43" t="s">
        <v>14</v>
      </c>
      <c r="K192" s="50" t="s">
        <v>371</v>
      </c>
      <c r="L192" s="43" t="s">
        <v>38</v>
      </c>
      <c r="M192" s="204">
        <v>17</v>
      </c>
      <c r="N192" s="204">
        <v>17</v>
      </c>
      <c r="O192" s="55">
        <f t="shared" si="44"/>
        <v>100</v>
      </c>
      <c r="P192" s="42"/>
      <c r="Q192" s="42"/>
      <c r="R192" s="17"/>
    </row>
    <row r="193" spans="1:19" ht="82.5" x14ac:dyDescent="0.25">
      <c r="A193" s="463"/>
      <c r="B193" s="457"/>
      <c r="C193" s="43" t="s">
        <v>15</v>
      </c>
      <c r="D193" s="50" t="s">
        <v>375</v>
      </c>
      <c r="E193" s="43" t="s">
        <v>27</v>
      </c>
      <c r="F193" s="160">
        <v>62.4</v>
      </c>
      <c r="G193" s="55">
        <v>57.41</v>
      </c>
      <c r="H193" s="55">
        <f t="shared" ref="H193:H194" si="45">(G193/F193)*100</f>
        <v>92.003205128205124</v>
      </c>
      <c r="I193" s="42"/>
      <c r="J193" s="43"/>
      <c r="K193" s="50"/>
      <c r="L193" s="43"/>
      <c r="M193" s="204"/>
      <c r="N193" s="204"/>
      <c r="O193" s="55"/>
      <c r="P193" s="42"/>
      <c r="Q193" s="42"/>
      <c r="R193" s="17"/>
      <c r="S193" s="107"/>
    </row>
    <row r="194" spans="1:19" ht="82.5" x14ac:dyDescent="0.25">
      <c r="A194" s="463"/>
      <c r="B194" s="457"/>
      <c r="C194" s="43" t="s">
        <v>41</v>
      </c>
      <c r="D194" s="50" t="s">
        <v>376</v>
      </c>
      <c r="E194" s="43" t="s">
        <v>27</v>
      </c>
      <c r="F194" s="160">
        <v>98</v>
      </c>
      <c r="G194" s="55">
        <v>98</v>
      </c>
      <c r="H194" s="55">
        <f t="shared" si="45"/>
        <v>100</v>
      </c>
      <c r="I194" s="42"/>
      <c r="J194" s="43"/>
      <c r="K194" s="50"/>
      <c r="L194" s="43"/>
      <c r="M194" s="204"/>
      <c r="N194" s="204"/>
      <c r="O194" s="55"/>
      <c r="P194" s="42"/>
      <c r="Q194" s="42"/>
      <c r="R194" s="17"/>
      <c r="S194" s="107"/>
    </row>
    <row r="195" spans="1:19" ht="49.5" x14ac:dyDescent="0.25">
      <c r="A195" s="463"/>
      <c r="B195" s="457"/>
      <c r="C195" s="16" t="s">
        <v>30</v>
      </c>
      <c r="D195" s="54" t="s">
        <v>246</v>
      </c>
      <c r="E195" s="43"/>
      <c r="F195" s="160"/>
      <c r="G195" s="27"/>
      <c r="H195" s="42">
        <f>(H196+H197+H198)/3</f>
        <v>100</v>
      </c>
      <c r="I195" s="42">
        <f>H195</f>
        <v>100</v>
      </c>
      <c r="J195" s="16" t="str">
        <f>C195</f>
        <v>III</v>
      </c>
      <c r="K195" s="54" t="str">
        <f>D195</f>
        <v>Организация и проведение официальных спортивных мероприятий</v>
      </c>
      <c r="L195" s="43"/>
      <c r="M195" s="204"/>
      <c r="N195" s="204"/>
      <c r="O195" s="42">
        <f>O196</f>
        <v>90.909090909090907</v>
      </c>
      <c r="P195" s="42">
        <f>O195</f>
        <v>90.909090909090907</v>
      </c>
      <c r="Q195" s="42">
        <f t="shared" si="42"/>
        <v>95.454545454545453</v>
      </c>
      <c r="R195" s="171"/>
    </row>
    <row r="196" spans="1:19" x14ac:dyDescent="0.25">
      <c r="A196" s="463"/>
      <c r="B196" s="457"/>
      <c r="C196" s="43" t="s">
        <v>31</v>
      </c>
      <c r="D196" s="50" t="s">
        <v>242</v>
      </c>
      <c r="E196" s="43" t="s">
        <v>40</v>
      </c>
      <c r="F196" s="160">
        <v>700</v>
      </c>
      <c r="G196" s="204">
        <v>770</v>
      </c>
      <c r="H196" s="55">
        <v>100</v>
      </c>
      <c r="I196" s="42"/>
      <c r="J196" s="43" t="str">
        <f>C196</f>
        <v>3.1.</v>
      </c>
      <c r="K196" s="50" t="s">
        <v>42</v>
      </c>
      <c r="L196" s="43" t="s">
        <v>38</v>
      </c>
      <c r="M196" s="204">
        <v>11</v>
      </c>
      <c r="N196" s="204">
        <v>10</v>
      </c>
      <c r="O196" s="55">
        <f t="shared" ref="O196" si="46">(N196/M196)*100</f>
        <v>90.909090909090907</v>
      </c>
      <c r="P196" s="42"/>
      <c r="Q196" s="42"/>
      <c r="R196" s="17"/>
    </row>
    <row r="197" spans="1:19" ht="66" x14ac:dyDescent="0.25">
      <c r="A197" s="463"/>
      <c r="B197" s="457"/>
      <c r="C197" s="43" t="s">
        <v>32</v>
      </c>
      <c r="D197" s="50" t="s">
        <v>372</v>
      </c>
      <c r="E197" s="43" t="s">
        <v>27</v>
      </c>
      <c r="F197" s="160">
        <v>5</v>
      </c>
      <c r="G197" s="204">
        <v>0</v>
      </c>
      <c r="H197" s="55">
        <v>100</v>
      </c>
      <c r="I197" s="42"/>
      <c r="J197" s="16"/>
      <c r="K197" s="50"/>
      <c r="L197" s="43"/>
      <c r="M197" s="204"/>
      <c r="N197" s="204"/>
      <c r="O197" s="55"/>
      <c r="P197" s="42"/>
      <c r="Q197" s="42"/>
      <c r="R197" s="17"/>
    </row>
    <row r="198" spans="1:19" ht="99" x14ac:dyDescent="0.25">
      <c r="A198" s="463"/>
      <c r="B198" s="457"/>
      <c r="C198" s="43" t="s">
        <v>54</v>
      </c>
      <c r="D198" s="50" t="s">
        <v>377</v>
      </c>
      <c r="E198" s="43" t="s">
        <v>27</v>
      </c>
      <c r="F198" s="160">
        <v>7</v>
      </c>
      <c r="G198" s="204">
        <v>0</v>
      </c>
      <c r="H198" s="55">
        <v>100</v>
      </c>
      <c r="I198" s="42"/>
      <c r="J198" s="16"/>
      <c r="K198" s="50"/>
      <c r="L198" s="43"/>
      <c r="M198" s="43"/>
      <c r="N198" s="43"/>
      <c r="O198" s="55"/>
      <c r="P198" s="42"/>
      <c r="Q198" s="42"/>
      <c r="R198" s="17"/>
    </row>
    <row r="199" spans="1:19" s="222" customFormat="1" ht="33" x14ac:dyDescent="0.25">
      <c r="A199" s="464"/>
      <c r="B199" s="458"/>
      <c r="C199" s="221"/>
      <c r="D199" s="47" t="s">
        <v>6</v>
      </c>
      <c r="E199" s="384"/>
      <c r="F199" s="223"/>
      <c r="G199" s="224"/>
      <c r="H199" s="9">
        <f>(H195+H191+H189)/3</f>
        <v>99.111467236467249</v>
      </c>
      <c r="I199" s="9">
        <f>H199</f>
        <v>99.111467236467249</v>
      </c>
      <c r="J199" s="384"/>
      <c r="K199" s="47" t="s">
        <v>6</v>
      </c>
      <c r="L199" s="384"/>
      <c r="M199" s="384"/>
      <c r="N199" s="384"/>
      <c r="O199" s="9">
        <f>(O195+O191+O189)/3</f>
        <v>94.385717641531599</v>
      </c>
      <c r="P199" s="9">
        <f>O199</f>
        <v>94.385717641531599</v>
      </c>
      <c r="Q199" s="9">
        <f t="shared" si="42"/>
        <v>96.748592438999424</v>
      </c>
      <c r="R199" s="9" t="s">
        <v>490</v>
      </c>
      <c r="S199" s="340"/>
    </row>
    <row r="200" spans="1:19" ht="33" x14ac:dyDescent="0.25">
      <c r="A200" s="462" t="s">
        <v>86</v>
      </c>
      <c r="B200" s="456" t="s">
        <v>245</v>
      </c>
      <c r="C200" s="16" t="s">
        <v>12</v>
      </c>
      <c r="D200" s="54" t="s">
        <v>240</v>
      </c>
      <c r="E200" s="43"/>
      <c r="F200" s="164"/>
      <c r="G200" s="176"/>
      <c r="H200" s="42">
        <f>(H201+H202+H203)/3</f>
        <v>100</v>
      </c>
      <c r="I200" s="42">
        <f>H200</f>
        <v>100</v>
      </c>
      <c r="J200" s="16" t="str">
        <f>C200</f>
        <v>I</v>
      </c>
      <c r="K200" s="54" t="str">
        <f>D200</f>
        <v>Обеспечение доступа к объектам спорта</v>
      </c>
      <c r="L200" s="43"/>
      <c r="M200" s="16"/>
      <c r="N200" s="16"/>
      <c r="O200" s="42">
        <f>O201</f>
        <v>100</v>
      </c>
      <c r="P200" s="42">
        <f>O200</f>
        <v>100</v>
      </c>
      <c r="Q200" s="42">
        <f t="shared" si="42"/>
        <v>100</v>
      </c>
      <c r="R200" s="171"/>
    </row>
    <row r="201" spans="1:19" x14ac:dyDescent="0.25">
      <c r="A201" s="463"/>
      <c r="B201" s="457"/>
      <c r="C201" s="43" t="s">
        <v>7</v>
      </c>
      <c r="D201" s="50" t="s">
        <v>53</v>
      </c>
      <c r="E201" s="43" t="s">
        <v>43</v>
      </c>
      <c r="F201" s="160">
        <v>3</v>
      </c>
      <c r="G201" s="27">
        <v>0</v>
      </c>
      <c r="H201" s="55">
        <v>100</v>
      </c>
      <c r="I201" s="42"/>
      <c r="J201" s="43" t="s">
        <v>7</v>
      </c>
      <c r="K201" s="50" t="s">
        <v>371</v>
      </c>
      <c r="L201" s="43" t="s">
        <v>38</v>
      </c>
      <c r="M201" s="204">
        <v>8</v>
      </c>
      <c r="N201" s="204">
        <v>8</v>
      </c>
      <c r="O201" s="55">
        <f t="shared" ref="O201" si="47">(N201/M201)*100</f>
        <v>100</v>
      </c>
      <c r="P201" s="42"/>
      <c r="Q201" s="42"/>
      <c r="R201" s="17"/>
    </row>
    <row r="202" spans="1:19" ht="99" x14ac:dyDescent="0.25">
      <c r="A202" s="463"/>
      <c r="B202" s="457"/>
      <c r="C202" s="43" t="s">
        <v>8</v>
      </c>
      <c r="D202" s="50" t="s">
        <v>378</v>
      </c>
      <c r="E202" s="43" t="s">
        <v>27</v>
      </c>
      <c r="F202" s="160">
        <v>40</v>
      </c>
      <c r="G202" s="55">
        <v>40</v>
      </c>
      <c r="H202" s="55">
        <f t="shared" ref="H202:H203" si="48">(G202/F202)*100</f>
        <v>100</v>
      </c>
      <c r="I202" s="42"/>
      <c r="J202" s="43"/>
      <c r="K202" s="50"/>
      <c r="L202" s="43"/>
      <c r="M202" s="19"/>
      <c r="N202" s="19"/>
      <c r="O202" s="55"/>
      <c r="P202" s="42"/>
      <c r="Q202" s="42"/>
      <c r="R202" s="17"/>
      <c r="S202" s="107"/>
    </row>
    <row r="203" spans="1:19" ht="99" x14ac:dyDescent="0.25">
      <c r="A203" s="463"/>
      <c r="B203" s="457"/>
      <c r="C203" s="43" t="s">
        <v>9</v>
      </c>
      <c r="D203" s="50" t="s">
        <v>379</v>
      </c>
      <c r="E203" s="43" t="s">
        <v>27</v>
      </c>
      <c r="F203" s="160">
        <v>98</v>
      </c>
      <c r="G203" s="55">
        <v>98</v>
      </c>
      <c r="H203" s="55">
        <f t="shared" si="48"/>
        <v>100</v>
      </c>
      <c r="I203" s="42"/>
      <c r="J203" s="43"/>
      <c r="K203" s="50"/>
      <c r="L203" s="43"/>
      <c r="M203" s="19"/>
      <c r="N203" s="19"/>
      <c r="O203" s="55"/>
      <c r="P203" s="42"/>
      <c r="Q203" s="42"/>
      <c r="R203" s="17"/>
      <c r="S203" s="107"/>
    </row>
    <row r="204" spans="1:19" ht="49.5" x14ac:dyDescent="0.25">
      <c r="A204" s="463"/>
      <c r="B204" s="457"/>
      <c r="C204" s="16" t="s">
        <v>13</v>
      </c>
      <c r="D204" s="54" t="s">
        <v>246</v>
      </c>
      <c r="E204" s="43"/>
      <c r="F204" s="160"/>
      <c r="G204" s="27"/>
      <c r="H204" s="42">
        <f>(H205+H206+H207)/3</f>
        <v>100</v>
      </c>
      <c r="I204" s="42">
        <f>H204</f>
        <v>100</v>
      </c>
      <c r="J204" s="16" t="str">
        <f>C204</f>
        <v>II</v>
      </c>
      <c r="K204" s="54" t="str">
        <f>D204</f>
        <v>Организация и проведение официальных спортивных мероприятий</v>
      </c>
      <c r="L204" s="43"/>
      <c r="M204" s="16"/>
      <c r="N204" s="16"/>
      <c r="O204" s="42">
        <f>O205</f>
        <v>100</v>
      </c>
      <c r="P204" s="42">
        <f>O204</f>
        <v>100</v>
      </c>
      <c r="Q204" s="42">
        <f t="shared" si="42"/>
        <v>100</v>
      </c>
      <c r="R204" s="171"/>
    </row>
    <row r="205" spans="1:19" x14ac:dyDescent="0.25">
      <c r="A205" s="463"/>
      <c r="B205" s="457"/>
      <c r="C205" s="43" t="s">
        <v>14</v>
      </c>
      <c r="D205" s="50" t="s">
        <v>242</v>
      </c>
      <c r="E205" s="43" t="s">
        <v>40</v>
      </c>
      <c r="F205" s="160">
        <v>300</v>
      </c>
      <c r="G205" s="204">
        <v>300</v>
      </c>
      <c r="H205" s="55">
        <v>100</v>
      </c>
      <c r="I205" s="42"/>
      <c r="J205" s="43" t="str">
        <f>C205</f>
        <v>2.1.</v>
      </c>
      <c r="K205" s="50" t="s">
        <v>42</v>
      </c>
      <c r="L205" s="43" t="s">
        <v>38</v>
      </c>
      <c r="M205" s="43">
        <v>5</v>
      </c>
      <c r="N205" s="43">
        <v>5</v>
      </c>
      <c r="O205" s="55">
        <f t="shared" ref="O205" si="49">(N205/M205)*100</f>
        <v>100</v>
      </c>
      <c r="P205" s="42"/>
      <c r="Q205" s="42"/>
      <c r="R205" s="17"/>
    </row>
    <row r="206" spans="1:19" ht="66" x14ac:dyDescent="0.25">
      <c r="A206" s="463"/>
      <c r="B206" s="457"/>
      <c r="C206" s="43" t="s">
        <v>15</v>
      </c>
      <c r="D206" s="50" t="s">
        <v>372</v>
      </c>
      <c r="E206" s="43" t="s">
        <v>27</v>
      </c>
      <c r="F206" s="160">
        <v>5</v>
      </c>
      <c r="G206" s="204">
        <v>0</v>
      </c>
      <c r="H206" s="55">
        <v>100</v>
      </c>
      <c r="I206" s="42"/>
      <c r="J206" s="16"/>
      <c r="K206" s="50"/>
      <c r="L206" s="43"/>
      <c r="M206" s="43"/>
      <c r="N206" s="43"/>
      <c r="O206" s="55"/>
      <c r="P206" s="42"/>
      <c r="Q206" s="42"/>
      <c r="R206" s="17"/>
    </row>
    <row r="207" spans="1:19" ht="99" x14ac:dyDescent="0.25">
      <c r="A207" s="463"/>
      <c r="B207" s="457"/>
      <c r="C207" s="43" t="s">
        <v>41</v>
      </c>
      <c r="D207" s="50" t="s">
        <v>380</v>
      </c>
      <c r="E207" s="43" t="s">
        <v>27</v>
      </c>
      <c r="F207" s="160">
        <v>5</v>
      </c>
      <c r="G207" s="204">
        <v>0</v>
      </c>
      <c r="H207" s="55">
        <v>100</v>
      </c>
      <c r="I207" s="42"/>
      <c r="J207" s="16"/>
      <c r="K207" s="50"/>
      <c r="L207" s="43"/>
      <c r="M207" s="43"/>
      <c r="N207" s="43"/>
      <c r="O207" s="55"/>
      <c r="P207" s="42"/>
      <c r="Q207" s="42"/>
      <c r="R207" s="17"/>
    </row>
    <row r="208" spans="1:19" ht="82.5" x14ac:dyDescent="0.25">
      <c r="A208" s="463"/>
      <c r="B208" s="457"/>
      <c r="C208" s="16" t="s">
        <v>30</v>
      </c>
      <c r="D208" s="54" t="s">
        <v>243</v>
      </c>
      <c r="E208" s="43"/>
      <c r="F208" s="160"/>
      <c r="G208" s="204"/>
      <c r="H208" s="42">
        <f>(H209+H210+H211)/3</f>
        <v>100</v>
      </c>
      <c r="I208" s="42">
        <f>H208</f>
        <v>100</v>
      </c>
      <c r="J208" s="16" t="str">
        <f>C208</f>
        <v>III</v>
      </c>
      <c r="K208" s="54" t="str">
        <f>D208</f>
        <v>Организация и проведение официальных физкультурных (физкультурно-оздоровительных) мероприятий</v>
      </c>
      <c r="L208" s="43"/>
      <c r="M208" s="16"/>
      <c r="N208" s="16"/>
      <c r="O208" s="42">
        <f>O209</f>
        <v>100</v>
      </c>
      <c r="P208" s="42">
        <f>O208</f>
        <v>100</v>
      </c>
      <c r="Q208" s="42">
        <f t="shared" si="42"/>
        <v>100</v>
      </c>
      <c r="R208" s="171"/>
    </row>
    <row r="209" spans="1:19" x14ac:dyDescent="0.25">
      <c r="A209" s="463"/>
      <c r="B209" s="457"/>
      <c r="C209" s="43" t="s">
        <v>31</v>
      </c>
      <c r="D209" s="50" t="s">
        <v>242</v>
      </c>
      <c r="E209" s="43" t="s">
        <v>40</v>
      </c>
      <c r="F209" s="160">
        <v>430</v>
      </c>
      <c r="G209" s="43">
        <v>436</v>
      </c>
      <c r="H209" s="55">
        <v>100</v>
      </c>
      <c r="I209" s="42"/>
      <c r="J209" s="43" t="str">
        <f>C209</f>
        <v>3.1.</v>
      </c>
      <c r="K209" s="50" t="s">
        <v>42</v>
      </c>
      <c r="L209" s="43" t="s">
        <v>38</v>
      </c>
      <c r="M209" s="43">
        <v>1</v>
      </c>
      <c r="N209" s="43">
        <v>1</v>
      </c>
      <c r="O209" s="55">
        <f t="shared" ref="O209" si="50">(N209/M209)*100</f>
        <v>100</v>
      </c>
      <c r="P209" s="42"/>
      <c r="Q209" s="42"/>
      <c r="R209" s="17"/>
    </row>
    <row r="210" spans="1:19" ht="66" x14ac:dyDescent="0.25">
      <c r="A210" s="463"/>
      <c r="B210" s="457"/>
      <c r="C210" s="43" t="s">
        <v>32</v>
      </c>
      <c r="D210" s="50" t="s">
        <v>372</v>
      </c>
      <c r="E210" s="43" t="s">
        <v>27</v>
      </c>
      <c r="F210" s="160">
        <v>5</v>
      </c>
      <c r="G210" s="43">
        <v>0</v>
      </c>
      <c r="H210" s="55">
        <v>100</v>
      </c>
      <c r="I210" s="42"/>
      <c r="J210" s="16"/>
      <c r="K210" s="50"/>
      <c r="L210" s="43"/>
      <c r="M210" s="43"/>
      <c r="N210" s="43"/>
      <c r="O210" s="55"/>
      <c r="P210" s="42"/>
      <c r="Q210" s="42"/>
      <c r="R210" s="17"/>
    </row>
    <row r="211" spans="1:19" ht="99" x14ac:dyDescent="0.25">
      <c r="A211" s="463"/>
      <c r="B211" s="457"/>
      <c r="C211" s="43" t="s">
        <v>54</v>
      </c>
      <c r="D211" s="50" t="s">
        <v>380</v>
      </c>
      <c r="E211" s="43" t="s">
        <v>27</v>
      </c>
      <c r="F211" s="160">
        <v>5</v>
      </c>
      <c r="G211" s="43">
        <v>0</v>
      </c>
      <c r="H211" s="55">
        <v>100</v>
      </c>
      <c r="I211" s="42"/>
      <c r="J211" s="16"/>
      <c r="K211" s="50"/>
      <c r="L211" s="43"/>
      <c r="M211" s="43"/>
      <c r="N211" s="43"/>
      <c r="O211" s="55"/>
      <c r="P211" s="42"/>
      <c r="Q211" s="42"/>
      <c r="R211" s="17"/>
    </row>
    <row r="212" spans="1:19" s="222" customFormat="1" ht="33" x14ac:dyDescent="0.25">
      <c r="A212" s="464"/>
      <c r="B212" s="458"/>
      <c r="C212" s="68"/>
      <c r="D212" s="47" t="s">
        <v>6</v>
      </c>
      <c r="E212" s="68"/>
      <c r="F212" s="212"/>
      <c r="G212" s="394"/>
      <c r="H212" s="9">
        <f>(H208+H204+H200)/3</f>
        <v>100</v>
      </c>
      <c r="I212" s="9">
        <f>H212</f>
        <v>100</v>
      </c>
      <c r="J212" s="68"/>
      <c r="K212" s="47" t="s">
        <v>6</v>
      </c>
      <c r="L212" s="68"/>
      <c r="M212" s="68"/>
      <c r="N212" s="68"/>
      <c r="O212" s="9">
        <f>(O208+O204+O200)/3</f>
        <v>100</v>
      </c>
      <c r="P212" s="9">
        <f>O212</f>
        <v>100</v>
      </c>
      <c r="Q212" s="9">
        <f t="shared" si="42"/>
        <v>100</v>
      </c>
      <c r="R212" s="214" t="s">
        <v>33</v>
      </c>
      <c r="S212" s="341"/>
    </row>
    <row r="213" spans="1:19" ht="66" x14ac:dyDescent="0.25">
      <c r="A213" s="462" t="s">
        <v>87</v>
      </c>
      <c r="B213" s="456" t="s">
        <v>247</v>
      </c>
      <c r="C213" s="16" t="s">
        <v>12</v>
      </c>
      <c r="D213" s="54" t="s">
        <v>248</v>
      </c>
      <c r="E213" s="16"/>
      <c r="F213" s="164"/>
      <c r="G213" s="176"/>
      <c r="H213" s="42">
        <f>H214</f>
        <v>100</v>
      </c>
      <c r="I213" s="42">
        <f>H213</f>
        <v>100</v>
      </c>
      <c r="J213" s="16" t="s">
        <v>12</v>
      </c>
      <c r="K213" s="54" t="str">
        <f>D213</f>
        <v>Проведение занятий физкультурно-спортивной направленности по месту проживания граждан</v>
      </c>
      <c r="L213" s="16"/>
      <c r="M213" s="16"/>
      <c r="N213" s="16"/>
      <c r="O213" s="42">
        <f>O214</f>
        <v>110</v>
      </c>
      <c r="P213" s="42">
        <f>O213</f>
        <v>110</v>
      </c>
      <c r="Q213" s="42">
        <f t="shared" si="42"/>
        <v>105</v>
      </c>
      <c r="R213" s="171"/>
    </row>
    <row r="214" spans="1:19" ht="39" customHeight="1" x14ac:dyDescent="0.25">
      <c r="A214" s="463"/>
      <c r="B214" s="457"/>
      <c r="C214" s="165" t="s">
        <v>7</v>
      </c>
      <c r="D214" s="50" t="s">
        <v>53</v>
      </c>
      <c r="E214" s="43" t="s">
        <v>27</v>
      </c>
      <c r="F214" s="160">
        <v>3</v>
      </c>
      <c r="G214" s="55">
        <v>0</v>
      </c>
      <c r="H214" s="55">
        <v>100</v>
      </c>
      <c r="I214" s="42"/>
      <c r="J214" s="43" t="s">
        <v>7</v>
      </c>
      <c r="K214" s="50" t="s">
        <v>239</v>
      </c>
      <c r="L214" s="43" t="s">
        <v>40</v>
      </c>
      <c r="M214" s="43">
        <v>1172</v>
      </c>
      <c r="N214" s="43">
        <v>1305</v>
      </c>
      <c r="O214" s="55">
        <v>110</v>
      </c>
      <c r="P214" s="219"/>
      <c r="Q214" s="42"/>
      <c r="R214" s="17"/>
    </row>
    <row r="215" spans="1:19" ht="33" x14ac:dyDescent="0.25">
      <c r="A215" s="463"/>
      <c r="B215" s="457"/>
      <c r="C215" s="16" t="s">
        <v>13</v>
      </c>
      <c r="D215" s="54" t="s">
        <v>240</v>
      </c>
      <c r="E215" s="43"/>
      <c r="F215" s="160"/>
      <c r="G215" s="27"/>
      <c r="H215" s="42">
        <f>(H216+H217+H218)/3</f>
        <v>97.5</v>
      </c>
      <c r="I215" s="42">
        <f>H215</f>
        <v>97.5</v>
      </c>
      <c r="J215" s="16" t="str">
        <f>C215</f>
        <v>II</v>
      </c>
      <c r="K215" s="54" t="str">
        <f>D215</f>
        <v>Обеспечение доступа к объектам спорта</v>
      </c>
      <c r="L215" s="16"/>
      <c r="M215" s="16"/>
      <c r="N215" s="163"/>
      <c r="O215" s="42">
        <f>O216</f>
        <v>105.55555555555556</v>
      </c>
      <c r="P215" s="42">
        <f>O215</f>
        <v>105.55555555555556</v>
      </c>
      <c r="Q215" s="42">
        <f t="shared" si="42"/>
        <v>101.52777777777777</v>
      </c>
      <c r="R215" s="171"/>
    </row>
    <row r="216" spans="1:19" x14ac:dyDescent="0.25">
      <c r="A216" s="463"/>
      <c r="B216" s="457"/>
      <c r="C216" s="43" t="s">
        <v>14</v>
      </c>
      <c r="D216" s="50" t="s">
        <v>53</v>
      </c>
      <c r="E216" s="43" t="s">
        <v>43</v>
      </c>
      <c r="F216" s="160">
        <v>3</v>
      </c>
      <c r="G216" s="55">
        <v>0</v>
      </c>
      <c r="H216" s="55">
        <v>100</v>
      </c>
      <c r="I216" s="42"/>
      <c r="J216" s="43" t="str">
        <f>C216</f>
        <v>2.1.</v>
      </c>
      <c r="K216" s="50" t="s">
        <v>371</v>
      </c>
      <c r="L216" s="43" t="s">
        <v>40</v>
      </c>
      <c r="M216" s="43">
        <v>18</v>
      </c>
      <c r="N216" s="162">
        <v>19</v>
      </c>
      <c r="O216" s="55">
        <f t="shared" ref="O216" si="51">(N216/M216)*100</f>
        <v>105.55555555555556</v>
      </c>
      <c r="P216" s="172"/>
      <c r="Q216" s="42"/>
      <c r="R216" s="172"/>
    </row>
    <row r="217" spans="1:19" ht="99" x14ac:dyDescent="0.25">
      <c r="A217" s="463"/>
      <c r="B217" s="457"/>
      <c r="C217" s="43"/>
      <c r="D217" s="50" t="s">
        <v>378</v>
      </c>
      <c r="E217" s="43" t="s">
        <v>27</v>
      </c>
      <c r="F217" s="160">
        <v>40</v>
      </c>
      <c r="G217" s="55">
        <v>37</v>
      </c>
      <c r="H217" s="55">
        <f t="shared" ref="H217:H218" si="52">(G217/F217)*100</f>
        <v>92.5</v>
      </c>
      <c r="I217" s="42"/>
      <c r="J217" s="43"/>
      <c r="K217" s="50"/>
      <c r="L217" s="43"/>
      <c r="M217" s="43"/>
      <c r="N217" s="162"/>
      <c r="O217" s="55"/>
      <c r="P217" s="172"/>
      <c r="Q217" s="42"/>
      <c r="R217" s="172"/>
    </row>
    <row r="218" spans="1:19" ht="99" x14ac:dyDescent="0.25">
      <c r="A218" s="463"/>
      <c r="B218" s="457"/>
      <c r="C218" s="43" t="s">
        <v>15</v>
      </c>
      <c r="D218" s="50" t="s">
        <v>379</v>
      </c>
      <c r="E218" s="43" t="s">
        <v>27</v>
      </c>
      <c r="F218" s="160">
        <v>95</v>
      </c>
      <c r="G218" s="27">
        <v>95</v>
      </c>
      <c r="H218" s="55">
        <f t="shared" si="52"/>
        <v>100</v>
      </c>
      <c r="I218" s="42"/>
      <c r="J218" s="16"/>
      <c r="K218" s="50"/>
      <c r="L218" s="43"/>
      <c r="M218" s="43"/>
      <c r="N218" s="162"/>
      <c r="O218" s="55"/>
      <c r="P218" s="172"/>
      <c r="Q218" s="42"/>
      <c r="R218" s="172"/>
    </row>
    <row r="219" spans="1:19" s="222" customFormat="1" ht="33" x14ac:dyDescent="0.25">
      <c r="A219" s="464"/>
      <c r="B219" s="458"/>
      <c r="C219" s="68"/>
      <c r="D219" s="47" t="s">
        <v>6</v>
      </c>
      <c r="E219" s="68"/>
      <c r="F219" s="212"/>
      <c r="G219" s="394"/>
      <c r="H219" s="9">
        <f>(H215+H213)/2</f>
        <v>98.75</v>
      </c>
      <c r="I219" s="9">
        <f>H219</f>
        <v>98.75</v>
      </c>
      <c r="J219" s="68"/>
      <c r="K219" s="47" t="s">
        <v>6</v>
      </c>
      <c r="L219" s="68"/>
      <c r="M219" s="394"/>
      <c r="N219" s="394"/>
      <c r="O219" s="9">
        <f>(O215+O213)/2</f>
        <v>107.77777777777777</v>
      </c>
      <c r="P219" s="9">
        <f>O219</f>
        <v>107.77777777777777</v>
      </c>
      <c r="Q219" s="9">
        <f t="shared" si="42"/>
        <v>103.26388888888889</v>
      </c>
      <c r="R219" s="214" t="s">
        <v>33</v>
      </c>
      <c r="S219" s="341"/>
    </row>
    <row r="220" spans="1:19" ht="66" x14ac:dyDescent="0.25">
      <c r="A220" s="462" t="s">
        <v>88</v>
      </c>
      <c r="B220" s="456" t="s">
        <v>250</v>
      </c>
      <c r="C220" s="16" t="s">
        <v>12</v>
      </c>
      <c r="D220" s="54" t="s">
        <v>248</v>
      </c>
      <c r="E220" s="16"/>
      <c r="F220" s="164"/>
      <c r="G220" s="176"/>
      <c r="H220" s="42">
        <f>H221</f>
        <v>100</v>
      </c>
      <c r="I220" s="42">
        <f>H220</f>
        <v>100</v>
      </c>
      <c r="J220" s="16" t="s">
        <v>12</v>
      </c>
      <c r="K220" s="54" t="str">
        <f>D220</f>
        <v>Проведение занятий физкультурно-спортивной направленности по месту проживания граждан</v>
      </c>
      <c r="L220" s="16"/>
      <c r="M220" s="16"/>
      <c r="N220" s="16"/>
      <c r="O220" s="42">
        <f>O221</f>
        <v>100</v>
      </c>
      <c r="P220" s="42">
        <f>O220</f>
        <v>100</v>
      </c>
      <c r="Q220" s="42">
        <f t="shared" si="42"/>
        <v>100</v>
      </c>
      <c r="R220" s="171"/>
    </row>
    <row r="221" spans="1:19" x14ac:dyDescent="0.25">
      <c r="A221" s="463"/>
      <c r="B221" s="457"/>
      <c r="C221" s="165" t="s">
        <v>7</v>
      </c>
      <c r="D221" s="50" t="s">
        <v>53</v>
      </c>
      <c r="E221" s="43" t="s">
        <v>43</v>
      </c>
      <c r="F221" s="160">
        <v>3</v>
      </c>
      <c r="G221" s="55">
        <v>0</v>
      </c>
      <c r="H221" s="55">
        <v>100</v>
      </c>
      <c r="I221" s="42"/>
      <c r="J221" s="43" t="s">
        <v>7</v>
      </c>
      <c r="K221" s="50" t="s">
        <v>249</v>
      </c>
      <c r="L221" s="43" t="s">
        <v>40</v>
      </c>
      <c r="M221" s="43">
        <v>1740</v>
      </c>
      <c r="N221" s="43">
        <v>1740</v>
      </c>
      <c r="O221" s="55">
        <f t="shared" ref="O221" si="53">(N221/M221)*100</f>
        <v>100</v>
      </c>
      <c r="P221" s="16"/>
      <c r="Q221" s="42"/>
      <c r="R221" s="17"/>
    </row>
    <row r="222" spans="1:19" ht="33" x14ac:dyDescent="0.25">
      <c r="A222" s="463"/>
      <c r="B222" s="457"/>
      <c r="C222" s="16" t="s">
        <v>13</v>
      </c>
      <c r="D222" s="54" t="s">
        <v>240</v>
      </c>
      <c r="E222" s="43"/>
      <c r="F222" s="160"/>
      <c r="G222" s="27"/>
      <c r="H222" s="42">
        <f>(H223+H224+H225)/3</f>
        <v>93.333333333333329</v>
      </c>
      <c r="I222" s="42">
        <f>H222</f>
        <v>93.333333333333329</v>
      </c>
      <c r="J222" s="16" t="str">
        <f>C222</f>
        <v>II</v>
      </c>
      <c r="K222" s="54" t="str">
        <f>D222</f>
        <v>Обеспечение доступа к объектам спорта</v>
      </c>
      <c r="L222" s="16"/>
      <c r="M222" s="16"/>
      <c r="N222" s="163"/>
      <c r="O222" s="42">
        <f>O223</f>
        <v>100</v>
      </c>
      <c r="P222" s="42">
        <f>O222</f>
        <v>100</v>
      </c>
      <c r="Q222" s="42">
        <f t="shared" si="42"/>
        <v>96.666666666666657</v>
      </c>
      <c r="R222" s="171"/>
    </row>
    <row r="223" spans="1:19" x14ac:dyDescent="0.25">
      <c r="A223" s="463"/>
      <c r="B223" s="457"/>
      <c r="C223" s="43" t="s">
        <v>14</v>
      </c>
      <c r="D223" s="50" t="s">
        <v>53</v>
      </c>
      <c r="E223" s="43" t="s">
        <v>43</v>
      </c>
      <c r="F223" s="160">
        <v>3</v>
      </c>
      <c r="G223" s="55">
        <v>0</v>
      </c>
      <c r="H223" s="55">
        <v>100</v>
      </c>
      <c r="I223" s="42"/>
      <c r="J223" s="43" t="str">
        <f>C223</f>
        <v>2.1.</v>
      </c>
      <c r="K223" s="50" t="s">
        <v>371</v>
      </c>
      <c r="L223" s="43" t="s">
        <v>40</v>
      </c>
      <c r="M223" s="43">
        <v>34</v>
      </c>
      <c r="N223" s="162">
        <v>34</v>
      </c>
      <c r="O223" s="55">
        <f t="shared" ref="O223" si="54">(N223/M223)*100</f>
        <v>100</v>
      </c>
      <c r="P223" s="172"/>
      <c r="Q223" s="42"/>
      <c r="R223" s="172"/>
    </row>
    <row r="224" spans="1:19" ht="99" x14ac:dyDescent="0.25">
      <c r="A224" s="463"/>
      <c r="B224" s="457"/>
      <c r="C224" s="43" t="s">
        <v>15</v>
      </c>
      <c r="D224" s="50" t="s">
        <v>381</v>
      </c>
      <c r="E224" s="43" t="s">
        <v>27</v>
      </c>
      <c r="F224" s="160">
        <v>50</v>
      </c>
      <c r="G224" s="27">
        <v>40</v>
      </c>
      <c r="H224" s="55">
        <f t="shared" ref="H224:H225" si="55">(G224/F224)*100</f>
        <v>80</v>
      </c>
      <c r="I224" s="42"/>
      <c r="J224" s="16"/>
      <c r="K224" s="50"/>
      <c r="L224" s="43"/>
      <c r="M224" s="43"/>
      <c r="N224" s="162"/>
      <c r="O224" s="55"/>
      <c r="P224" s="172"/>
      <c r="Q224" s="42"/>
      <c r="R224" s="172"/>
    </row>
    <row r="225" spans="1:19" ht="82.5" x14ac:dyDescent="0.25">
      <c r="A225" s="463"/>
      <c r="B225" s="457"/>
      <c r="C225" s="43" t="s">
        <v>41</v>
      </c>
      <c r="D225" s="50" t="s">
        <v>382</v>
      </c>
      <c r="E225" s="43" t="s">
        <v>27</v>
      </c>
      <c r="F225" s="160">
        <v>95</v>
      </c>
      <c r="G225" s="27">
        <v>95</v>
      </c>
      <c r="H225" s="55">
        <f t="shared" si="55"/>
        <v>100</v>
      </c>
      <c r="I225" s="42"/>
      <c r="J225" s="16"/>
      <c r="K225" s="50"/>
      <c r="L225" s="43"/>
      <c r="M225" s="43"/>
      <c r="N225" s="162"/>
      <c r="O225" s="55"/>
      <c r="P225" s="172"/>
      <c r="Q225" s="42"/>
      <c r="R225" s="172"/>
    </row>
    <row r="226" spans="1:19" s="215" customFormat="1" ht="33" x14ac:dyDescent="0.25">
      <c r="A226" s="464"/>
      <c r="B226" s="458"/>
      <c r="C226" s="68"/>
      <c r="D226" s="47" t="s">
        <v>6</v>
      </c>
      <c r="E226" s="68"/>
      <c r="F226" s="223"/>
      <c r="G226" s="224"/>
      <c r="H226" s="9">
        <f>(H222+H220)/2</f>
        <v>96.666666666666657</v>
      </c>
      <c r="I226" s="9">
        <f>H226</f>
        <v>96.666666666666657</v>
      </c>
      <c r="J226" s="384"/>
      <c r="K226" s="47" t="s">
        <v>6</v>
      </c>
      <c r="L226" s="384"/>
      <c r="M226" s="384"/>
      <c r="N226" s="384"/>
      <c r="O226" s="9">
        <f>(O222+O220)/2</f>
        <v>100</v>
      </c>
      <c r="P226" s="9">
        <f>O226</f>
        <v>100</v>
      </c>
      <c r="Q226" s="9">
        <f t="shared" si="42"/>
        <v>98.333333333333329</v>
      </c>
      <c r="R226" s="214" t="s">
        <v>490</v>
      </c>
      <c r="S226" s="338"/>
    </row>
    <row r="227" spans="1:19" ht="66" x14ac:dyDescent="0.25">
      <c r="A227" s="462" t="s">
        <v>89</v>
      </c>
      <c r="B227" s="456" t="s">
        <v>251</v>
      </c>
      <c r="C227" s="16" t="s">
        <v>12</v>
      </c>
      <c r="D227" s="54" t="s">
        <v>248</v>
      </c>
      <c r="E227" s="16"/>
      <c r="F227" s="164"/>
      <c r="G227" s="176"/>
      <c r="H227" s="42">
        <f>H228</f>
        <v>100</v>
      </c>
      <c r="I227" s="42">
        <f>H227</f>
        <v>100</v>
      </c>
      <c r="J227" s="16" t="s">
        <v>12</v>
      </c>
      <c r="K227" s="54" t="str">
        <f>D227</f>
        <v>Проведение занятий физкультурно-спортивной направленности по месту проживания граждан</v>
      </c>
      <c r="L227" s="16"/>
      <c r="M227" s="16"/>
      <c r="N227" s="16"/>
      <c r="O227" s="42">
        <f>O228</f>
        <v>100</v>
      </c>
      <c r="P227" s="42">
        <f>O227</f>
        <v>100</v>
      </c>
      <c r="Q227" s="42">
        <f t="shared" si="42"/>
        <v>100</v>
      </c>
      <c r="R227" s="171"/>
    </row>
    <row r="228" spans="1:19" x14ac:dyDescent="0.25">
      <c r="A228" s="463"/>
      <c r="B228" s="457"/>
      <c r="C228" s="165" t="s">
        <v>7</v>
      </c>
      <c r="D228" s="50" t="s">
        <v>53</v>
      </c>
      <c r="E228" s="43" t="s">
        <v>27</v>
      </c>
      <c r="F228" s="160">
        <v>3</v>
      </c>
      <c r="G228" s="43">
        <v>0</v>
      </c>
      <c r="H228" s="55">
        <v>100</v>
      </c>
      <c r="I228" s="42"/>
      <c r="J228" s="43" t="s">
        <v>7</v>
      </c>
      <c r="K228" s="50" t="s">
        <v>249</v>
      </c>
      <c r="L228" s="43" t="s">
        <v>38</v>
      </c>
      <c r="M228" s="43">
        <v>288</v>
      </c>
      <c r="N228" s="43">
        <v>288</v>
      </c>
      <c r="O228" s="55">
        <f t="shared" ref="O228" si="56">(N228/M228)*100</f>
        <v>100</v>
      </c>
      <c r="P228" s="16"/>
      <c r="Q228" s="42"/>
      <c r="R228" s="17"/>
    </row>
    <row r="229" spans="1:19" ht="33" x14ac:dyDescent="0.25">
      <c r="A229" s="463"/>
      <c r="B229" s="457"/>
      <c r="C229" s="16" t="s">
        <v>13</v>
      </c>
      <c r="D229" s="54" t="s">
        <v>240</v>
      </c>
      <c r="E229" s="43"/>
      <c r="F229" s="160"/>
      <c r="G229" s="27"/>
      <c r="H229" s="42">
        <f>(H230+H231+H232)/3</f>
        <v>100</v>
      </c>
      <c r="I229" s="42">
        <f>H229</f>
        <v>100</v>
      </c>
      <c r="J229" s="16" t="str">
        <f>C229</f>
        <v>II</v>
      </c>
      <c r="K229" s="54" t="str">
        <f>D229</f>
        <v>Обеспечение доступа к объектам спорта</v>
      </c>
      <c r="L229" s="16"/>
      <c r="M229" s="16"/>
      <c r="N229" s="163"/>
      <c r="O229" s="42">
        <f>O230</f>
        <v>110</v>
      </c>
      <c r="P229" s="42">
        <f>O229</f>
        <v>110</v>
      </c>
      <c r="Q229" s="42">
        <f t="shared" ref="Q229:Q244" si="57">(I229+P229)/2</f>
        <v>105</v>
      </c>
      <c r="R229" s="171"/>
    </row>
    <row r="230" spans="1:19" x14ac:dyDescent="0.25">
      <c r="A230" s="463"/>
      <c r="B230" s="457"/>
      <c r="C230" s="43" t="s">
        <v>14</v>
      </c>
      <c r="D230" s="50" t="s">
        <v>53</v>
      </c>
      <c r="E230" s="43" t="s">
        <v>43</v>
      </c>
      <c r="F230" s="160">
        <v>3</v>
      </c>
      <c r="G230" s="43">
        <v>0</v>
      </c>
      <c r="H230" s="55">
        <v>100</v>
      </c>
      <c r="I230" s="42"/>
      <c r="J230" s="43" t="str">
        <f>C230</f>
        <v>2.1.</v>
      </c>
      <c r="K230" s="50" t="s">
        <v>371</v>
      </c>
      <c r="L230" s="43" t="s">
        <v>38</v>
      </c>
      <c r="M230" s="43">
        <v>20</v>
      </c>
      <c r="N230" s="162">
        <v>27</v>
      </c>
      <c r="O230" s="55">
        <v>110</v>
      </c>
      <c r="P230" s="172"/>
      <c r="Q230" s="42"/>
      <c r="R230" s="172"/>
    </row>
    <row r="231" spans="1:19" ht="99" x14ac:dyDescent="0.25">
      <c r="A231" s="463"/>
      <c r="B231" s="457"/>
      <c r="C231" s="43" t="s">
        <v>15</v>
      </c>
      <c r="D231" s="50" t="s">
        <v>566</v>
      </c>
      <c r="E231" s="43" t="s">
        <v>27</v>
      </c>
      <c r="F231" s="160">
        <v>43</v>
      </c>
      <c r="G231" s="27">
        <v>43</v>
      </c>
      <c r="H231" s="55">
        <v>100</v>
      </c>
      <c r="I231" s="42"/>
      <c r="J231" s="16"/>
      <c r="K231" s="50"/>
      <c r="L231" s="43"/>
      <c r="M231" s="43"/>
      <c r="N231" s="162"/>
      <c r="O231" s="55"/>
      <c r="P231" s="172"/>
      <c r="Q231" s="42"/>
      <c r="R231" s="172"/>
    </row>
    <row r="232" spans="1:19" ht="99" x14ac:dyDescent="0.25">
      <c r="A232" s="463"/>
      <c r="B232" s="457"/>
      <c r="C232" s="43" t="s">
        <v>41</v>
      </c>
      <c r="D232" s="50" t="s">
        <v>379</v>
      </c>
      <c r="E232" s="43" t="s">
        <v>27</v>
      </c>
      <c r="F232" s="160">
        <v>98</v>
      </c>
      <c r="G232" s="27">
        <v>98</v>
      </c>
      <c r="H232" s="55">
        <f t="shared" ref="H232" si="58">(G232/F232)*100</f>
        <v>100</v>
      </c>
      <c r="I232" s="42"/>
      <c r="J232" s="16"/>
      <c r="K232" s="50"/>
      <c r="L232" s="43"/>
      <c r="M232" s="43"/>
      <c r="N232" s="162"/>
      <c r="O232" s="55"/>
      <c r="P232" s="172"/>
      <c r="Q232" s="42"/>
      <c r="R232" s="172"/>
    </row>
    <row r="233" spans="1:19" ht="49.5" x14ac:dyDescent="0.25">
      <c r="A233" s="463"/>
      <c r="B233" s="457"/>
      <c r="C233" s="16" t="s">
        <v>30</v>
      </c>
      <c r="D233" s="54" t="s">
        <v>241</v>
      </c>
      <c r="E233" s="43"/>
      <c r="F233" s="160"/>
      <c r="G233" s="27"/>
      <c r="H233" s="42">
        <f>(H234+H235+H236)/3</f>
        <v>100</v>
      </c>
      <c r="I233" s="42">
        <f>H233</f>
        <v>100</v>
      </c>
      <c r="J233" s="16" t="str">
        <f>C233</f>
        <v>III</v>
      </c>
      <c r="K233" s="54" t="str">
        <f>D233</f>
        <v xml:space="preserve">Организация и проведение официальных спортивных мероприятий </v>
      </c>
      <c r="L233" s="43"/>
      <c r="M233" s="43"/>
      <c r="N233" s="43"/>
      <c r="O233" s="42">
        <f>O234</f>
        <v>100</v>
      </c>
      <c r="P233" s="42">
        <f>O233</f>
        <v>100</v>
      </c>
      <c r="Q233" s="42">
        <f t="shared" si="57"/>
        <v>100</v>
      </c>
      <c r="R233" s="171"/>
      <c r="S233" s="107"/>
    </row>
    <row r="234" spans="1:19" x14ac:dyDescent="0.25">
      <c r="A234" s="463"/>
      <c r="B234" s="457"/>
      <c r="C234" s="43" t="s">
        <v>31</v>
      </c>
      <c r="D234" s="50" t="s">
        <v>242</v>
      </c>
      <c r="E234" s="43" t="s">
        <v>40</v>
      </c>
      <c r="F234" s="160">
        <v>700</v>
      </c>
      <c r="G234" s="27">
        <v>700</v>
      </c>
      <c r="H234" s="55">
        <v>100</v>
      </c>
      <c r="I234" s="42"/>
      <c r="J234" s="43" t="str">
        <f>C234</f>
        <v>3.1.</v>
      </c>
      <c r="K234" s="50" t="s">
        <v>42</v>
      </c>
      <c r="L234" s="43" t="s">
        <v>38</v>
      </c>
      <c r="M234" s="43">
        <v>1</v>
      </c>
      <c r="N234" s="43">
        <v>1</v>
      </c>
      <c r="O234" s="55">
        <f t="shared" ref="O234" si="59">(N234/M234)*100</f>
        <v>100</v>
      </c>
      <c r="P234" s="42"/>
      <c r="Q234" s="42"/>
      <c r="R234" s="17"/>
    </row>
    <row r="235" spans="1:19" ht="66" x14ac:dyDescent="0.25">
      <c r="A235" s="463"/>
      <c r="B235" s="457"/>
      <c r="C235" s="43" t="s">
        <v>32</v>
      </c>
      <c r="D235" s="50" t="s">
        <v>372</v>
      </c>
      <c r="E235" s="43" t="s">
        <v>27</v>
      </c>
      <c r="F235" s="160">
        <v>5</v>
      </c>
      <c r="G235" s="55">
        <v>0</v>
      </c>
      <c r="H235" s="55">
        <v>100</v>
      </c>
      <c r="I235" s="42"/>
      <c r="J235" s="43"/>
      <c r="K235" s="50"/>
      <c r="L235" s="43"/>
      <c r="M235" s="19"/>
      <c r="N235" s="19"/>
      <c r="O235" s="55"/>
      <c r="P235" s="42"/>
      <c r="Q235" s="42"/>
      <c r="R235" s="17"/>
    </row>
    <row r="236" spans="1:19" ht="99" x14ac:dyDescent="0.25">
      <c r="A236" s="463"/>
      <c r="B236" s="457"/>
      <c r="C236" s="43" t="s">
        <v>54</v>
      </c>
      <c r="D236" s="50" t="s">
        <v>383</v>
      </c>
      <c r="E236" s="43" t="s">
        <v>27</v>
      </c>
      <c r="F236" s="160">
        <v>7</v>
      </c>
      <c r="G236" s="55">
        <v>0</v>
      </c>
      <c r="H236" s="55">
        <v>100</v>
      </c>
      <c r="I236" s="42"/>
      <c r="J236" s="43"/>
      <c r="K236" s="50"/>
      <c r="L236" s="43"/>
      <c r="M236" s="19"/>
      <c r="N236" s="207"/>
      <c r="O236" s="55"/>
      <c r="P236" s="42"/>
      <c r="Q236" s="42"/>
      <c r="R236" s="17"/>
    </row>
    <row r="237" spans="1:19" ht="82.5" x14ac:dyDescent="0.25">
      <c r="A237" s="463"/>
      <c r="B237" s="457"/>
      <c r="C237" s="16" t="s">
        <v>44</v>
      </c>
      <c r="D237" s="54" t="s">
        <v>243</v>
      </c>
      <c r="E237" s="43"/>
      <c r="F237" s="160"/>
      <c r="G237" s="27"/>
      <c r="H237" s="42">
        <f>(H238+H239+H240)/3</f>
        <v>100</v>
      </c>
      <c r="I237" s="42">
        <f>H237</f>
        <v>100</v>
      </c>
      <c r="J237" s="16" t="str">
        <f>C237</f>
        <v>IV</v>
      </c>
      <c r="K237" s="54" t="str">
        <f>D237</f>
        <v>Организация и проведение официальных физкультурных (физкультурно-оздоровительных) мероприятий</v>
      </c>
      <c r="L237" s="16"/>
      <c r="M237" s="16"/>
      <c r="N237" s="163"/>
      <c r="O237" s="42">
        <f>O238</f>
        <v>100</v>
      </c>
      <c r="P237" s="42">
        <f>O237</f>
        <v>100</v>
      </c>
      <c r="Q237" s="42">
        <f t="shared" si="57"/>
        <v>100</v>
      </c>
      <c r="R237" s="171"/>
    </row>
    <row r="238" spans="1:19" ht="63" customHeight="1" x14ac:dyDescent="0.25">
      <c r="A238" s="463"/>
      <c r="B238" s="457"/>
      <c r="C238" s="43" t="s">
        <v>45</v>
      </c>
      <c r="D238" s="50" t="s">
        <v>242</v>
      </c>
      <c r="E238" s="43" t="s">
        <v>40</v>
      </c>
      <c r="F238" s="160">
        <v>500</v>
      </c>
      <c r="G238" s="43">
        <v>506</v>
      </c>
      <c r="H238" s="55">
        <v>100</v>
      </c>
      <c r="J238" s="43" t="str">
        <f>C238</f>
        <v>4.1.</v>
      </c>
      <c r="K238" s="50" t="s">
        <v>42</v>
      </c>
      <c r="L238" s="43" t="s">
        <v>38</v>
      </c>
      <c r="M238" s="43">
        <v>3</v>
      </c>
      <c r="N238" s="43">
        <v>3</v>
      </c>
      <c r="O238" s="55">
        <v>100</v>
      </c>
      <c r="P238" s="172"/>
      <c r="Q238" s="42"/>
      <c r="R238" s="172"/>
    </row>
    <row r="239" spans="1:19" ht="66" x14ac:dyDescent="0.25">
      <c r="A239" s="463"/>
      <c r="B239" s="457"/>
      <c r="C239" s="43" t="s">
        <v>148</v>
      </c>
      <c r="D239" s="50" t="s">
        <v>372</v>
      </c>
      <c r="E239" s="43" t="s">
        <v>27</v>
      </c>
      <c r="F239" s="160">
        <v>5</v>
      </c>
      <c r="G239" s="43">
        <v>0</v>
      </c>
      <c r="H239" s="55">
        <v>100</v>
      </c>
      <c r="I239" s="42"/>
      <c r="J239" s="16"/>
      <c r="K239" s="50"/>
      <c r="L239" s="43"/>
      <c r="M239" s="43"/>
      <c r="N239" s="43"/>
      <c r="O239" s="55"/>
      <c r="P239" s="16"/>
      <c r="Q239" s="42"/>
      <c r="R239" s="17"/>
    </row>
    <row r="240" spans="1:19" ht="99" x14ac:dyDescent="0.25">
      <c r="A240" s="463"/>
      <c r="B240" s="457"/>
      <c r="C240" s="43" t="s">
        <v>172</v>
      </c>
      <c r="D240" s="50" t="s">
        <v>383</v>
      </c>
      <c r="E240" s="43" t="s">
        <v>27</v>
      </c>
      <c r="F240" s="160">
        <v>7</v>
      </c>
      <c r="G240" s="43">
        <v>0</v>
      </c>
      <c r="H240" s="55">
        <v>100</v>
      </c>
      <c r="I240" s="42"/>
      <c r="J240" s="16"/>
      <c r="K240" s="50"/>
      <c r="L240" s="43"/>
      <c r="M240" s="43"/>
      <c r="N240" s="43"/>
      <c r="O240" s="55"/>
      <c r="P240" s="16"/>
      <c r="Q240" s="42"/>
      <c r="R240" s="17"/>
    </row>
    <row r="241" spans="1:19" ht="49.5" x14ac:dyDescent="0.25">
      <c r="A241" s="463"/>
      <c r="B241" s="457"/>
      <c r="C241" s="16" t="s">
        <v>175</v>
      </c>
      <c r="D241" s="54" t="s">
        <v>351</v>
      </c>
      <c r="E241" s="43"/>
      <c r="F241" s="160"/>
      <c r="G241" s="27"/>
      <c r="H241" s="42">
        <f>H242</f>
        <v>90</v>
      </c>
      <c r="I241" s="42">
        <f>H241</f>
        <v>90</v>
      </c>
      <c r="J241" s="16" t="str">
        <f>C241</f>
        <v>V</v>
      </c>
      <c r="K241" s="54" t="str">
        <f>D241</f>
        <v>Организация мероприятий по подготовке спортивных сборных команд</v>
      </c>
      <c r="L241" s="16"/>
      <c r="M241" s="16"/>
      <c r="N241" s="16"/>
      <c r="O241" s="42">
        <f>O242</f>
        <v>100</v>
      </c>
      <c r="P241" s="42">
        <f>O241</f>
        <v>100</v>
      </c>
      <c r="Q241" s="42">
        <f t="shared" si="57"/>
        <v>95</v>
      </c>
      <c r="R241" s="171"/>
    </row>
    <row r="242" spans="1:19" ht="82.5" x14ac:dyDescent="0.25">
      <c r="A242" s="463"/>
      <c r="B242" s="457"/>
      <c r="C242" s="43" t="s">
        <v>176</v>
      </c>
      <c r="D242" s="50" t="s">
        <v>384</v>
      </c>
      <c r="E242" s="43" t="s">
        <v>27</v>
      </c>
      <c r="F242" s="160">
        <v>10</v>
      </c>
      <c r="G242" s="43">
        <v>9</v>
      </c>
      <c r="H242" s="55">
        <f t="shared" ref="H242" si="60">(G242/F242)*100</f>
        <v>90</v>
      </c>
      <c r="I242" s="42"/>
      <c r="J242" s="43" t="str">
        <f>C242</f>
        <v>5.1.</v>
      </c>
      <c r="K242" s="50" t="s">
        <v>42</v>
      </c>
      <c r="L242" s="43" t="s">
        <v>38</v>
      </c>
      <c r="M242" s="43">
        <v>2</v>
      </c>
      <c r="N242" s="43">
        <v>2</v>
      </c>
      <c r="O242" s="55">
        <v>100</v>
      </c>
      <c r="P242" s="16"/>
      <c r="Q242" s="42"/>
      <c r="R242" s="17"/>
    </row>
    <row r="243" spans="1:19" s="215" customFormat="1" ht="33" x14ac:dyDescent="0.25">
      <c r="A243" s="464"/>
      <c r="B243" s="458"/>
      <c r="C243" s="68"/>
      <c r="D243" s="47" t="s">
        <v>6</v>
      </c>
      <c r="E243" s="68"/>
      <c r="F243" s="223"/>
      <c r="G243" s="224"/>
      <c r="H243" s="9">
        <f>(H241+H237+H233+H229+H227)/5</f>
        <v>98</v>
      </c>
      <c r="I243" s="9">
        <f>H243</f>
        <v>98</v>
      </c>
      <c r="J243" s="384"/>
      <c r="K243" s="47" t="s">
        <v>6</v>
      </c>
      <c r="L243" s="384"/>
      <c r="M243" s="384"/>
      <c r="N243" s="384"/>
      <c r="O243" s="9">
        <f>(O241+O237+O233+O229+O227)/5</f>
        <v>102</v>
      </c>
      <c r="P243" s="9">
        <f>O243</f>
        <v>102</v>
      </c>
      <c r="Q243" s="9">
        <f t="shared" si="57"/>
        <v>100</v>
      </c>
      <c r="R243" s="214" t="s">
        <v>490</v>
      </c>
      <c r="S243" s="338"/>
    </row>
    <row r="244" spans="1:19" s="41" customFormat="1" ht="150" customHeight="1" x14ac:dyDescent="0.25">
      <c r="A244" s="462" t="s">
        <v>90</v>
      </c>
      <c r="B244" s="456" t="s">
        <v>367</v>
      </c>
      <c r="C244" s="16" t="s">
        <v>12</v>
      </c>
      <c r="D244" s="54" t="s">
        <v>565</v>
      </c>
      <c r="E244" s="16"/>
      <c r="F244" s="164"/>
      <c r="G244" s="16"/>
      <c r="H244" s="42">
        <f>(H245+H246+H250)/2</f>
        <v>100</v>
      </c>
      <c r="I244" s="42">
        <f>H244</f>
        <v>100</v>
      </c>
      <c r="J244" s="16" t="str">
        <f>C244</f>
        <v>I</v>
      </c>
      <c r="K244" s="54" t="s">
        <v>233</v>
      </c>
      <c r="L244" s="43"/>
      <c r="M244" s="43"/>
      <c r="N244" s="43"/>
      <c r="O244" s="42">
        <f>O245</f>
        <v>90.911456074928452</v>
      </c>
      <c r="P244" s="42">
        <f>O244</f>
        <v>90.911456074928452</v>
      </c>
      <c r="Q244" s="42">
        <f t="shared" si="57"/>
        <v>95.455728037464226</v>
      </c>
      <c r="R244" s="320"/>
      <c r="S244" s="149"/>
    </row>
    <row r="245" spans="1:19" s="41" customFormat="1" ht="66" x14ac:dyDescent="0.25">
      <c r="A245" s="463"/>
      <c r="B245" s="457"/>
      <c r="C245" s="43" t="s">
        <v>7</v>
      </c>
      <c r="D245" s="50" t="s">
        <v>472</v>
      </c>
      <c r="E245" s="43" t="s">
        <v>27</v>
      </c>
      <c r="F245" s="160">
        <v>90</v>
      </c>
      <c r="G245" s="43">
        <v>90</v>
      </c>
      <c r="H245" s="55">
        <v>100</v>
      </c>
      <c r="I245" s="43"/>
      <c r="J245" s="43" t="str">
        <f>C245</f>
        <v>1.1.</v>
      </c>
      <c r="K245" s="174" t="s">
        <v>234</v>
      </c>
      <c r="L245" s="43" t="s">
        <v>223</v>
      </c>
      <c r="M245" s="43">
        <v>23062</v>
      </c>
      <c r="N245" s="43">
        <v>20966</v>
      </c>
      <c r="O245" s="55">
        <f>(N245/M245)*100</f>
        <v>90.911456074928452</v>
      </c>
      <c r="P245" s="175"/>
      <c r="Q245" s="42"/>
      <c r="R245" s="43"/>
      <c r="S245" s="342"/>
    </row>
    <row r="246" spans="1:19" s="41" customFormat="1" ht="82.5" x14ac:dyDescent="0.25">
      <c r="A246" s="463"/>
      <c r="B246" s="457"/>
      <c r="C246" s="43" t="s">
        <v>8</v>
      </c>
      <c r="D246" s="50" t="s">
        <v>473</v>
      </c>
      <c r="E246" s="43" t="s">
        <v>27</v>
      </c>
      <c r="F246" s="160">
        <v>90</v>
      </c>
      <c r="G246" s="43">
        <v>100</v>
      </c>
      <c r="H246" s="55">
        <v>100</v>
      </c>
      <c r="I246" s="43"/>
      <c r="J246" s="43"/>
      <c r="K246" s="174"/>
      <c r="L246" s="43"/>
      <c r="M246" s="43"/>
      <c r="N246" s="43"/>
      <c r="O246" s="55"/>
      <c r="P246" s="175"/>
      <c r="Q246" s="42"/>
      <c r="R246" s="62"/>
      <c r="S246" s="343"/>
    </row>
    <row r="247" spans="1:19" s="41" customFormat="1" ht="52.5" customHeight="1" x14ac:dyDescent="0.25">
      <c r="A247" s="463"/>
      <c r="B247" s="457"/>
      <c r="C247" s="348" t="s">
        <v>13</v>
      </c>
      <c r="D247" s="54" t="s">
        <v>233</v>
      </c>
      <c r="E247" s="348"/>
      <c r="F247" s="164"/>
      <c r="G247" s="348"/>
      <c r="H247" s="42">
        <f>(H248+H249+H253)/2</f>
        <v>100</v>
      </c>
      <c r="I247" s="42">
        <f>H247</f>
        <v>100</v>
      </c>
      <c r="J247" s="348" t="str">
        <f>C247</f>
        <v>II</v>
      </c>
      <c r="K247" s="54" t="s">
        <v>233</v>
      </c>
      <c r="L247" s="43"/>
      <c r="M247" s="43"/>
      <c r="N247" s="43"/>
      <c r="O247" s="42">
        <f>O248</f>
        <v>91.943239122786451</v>
      </c>
      <c r="P247" s="42">
        <f>O247</f>
        <v>91.943239122786451</v>
      </c>
      <c r="Q247" s="42">
        <f t="shared" ref="Q247" si="61">(I247+P247)/2</f>
        <v>95.971619561393226</v>
      </c>
      <c r="R247" s="348"/>
      <c r="S247" s="149"/>
    </row>
    <row r="248" spans="1:19" s="41" customFormat="1" ht="66" x14ac:dyDescent="0.25">
      <c r="A248" s="463"/>
      <c r="B248" s="457"/>
      <c r="C248" s="43" t="s">
        <v>14</v>
      </c>
      <c r="D248" s="50" t="s">
        <v>472</v>
      </c>
      <c r="E248" s="43" t="s">
        <v>27</v>
      </c>
      <c r="F248" s="160">
        <v>90</v>
      </c>
      <c r="G248" s="43">
        <v>90</v>
      </c>
      <c r="H248" s="55">
        <v>100</v>
      </c>
      <c r="I248" s="43"/>
      <c r="J248" s="43" t="str">
        <f>C248</f>
        <v>2.1.</v>
      </c>
      <c r="K248" s="174" t="s">
        <v>234</v>
      </c>
      <c r="L248" s="43" t="s">
        <v>223</v>
      </c>
      <c r="M248" s="43">
        <v>34108</v>
      </c>
      <c r="N248" s="43">
        <v>31360</v>
      </c>
      <c r="O248" s="55">
        <f>(N248/M248)*100</f>
        <v>91.943239122786451</v>
      </c>
      <c r="P248" s="175"/>
      <c r="Q248" s="42"/>
      <c r="R248" s="43"/>
      <c r="S248" s="342"/>
    </row>
    <row r="249" spans="1:19" s="41" customFormat="1" ht="82.5" x14ac:dyDescent="0.25">
      <c r="A249" s="463"/>
      <c r="B249" s="457"/>
      <c r="C249" s="43" t="s">
        <v>15</v>
      </c>
      <c r="D249" s="50" t="s">
        <v>473</v>
      </c>
      <c r="E249" s="43" t="s">
        <v>27</v>
      </c>
      <c r="F249" s="160">
        <v>90</v>
      </c>
      <c r="G249" s="43">
        <v>100</v>
      </c>
      <c r="H249" s="55">
        <v>100</v>
      </c>
      <c r="I249" s="43"/>
      <c r="J249" s="43"/>
      <c r="K249" s="174"/>
      <c r="L249" s="43"/>
      <c r="M249" s="43"/>
      <c r="N249" s="43"/>
      <c r="O249" s="55"/>
      <c r="P249" s="175"/>
      <c r="Q249" s="42"/>
      <c r="R249" s="62"/>
      <c r="S249" s="343"/>
    </row>
    <row r="250" spans="1:19" s="354" customFormat="1" x14ac:dyDescent="0.25">
      <c r="A250" s="463"/>
      <c r="B250" s="457"/>
      <c r="C250" s="43"/>
      <c r="D250" s="50"/>
      <c r="E250" s="43"/>
      <c r="F250" s="160"/>
      <c r="G250" s="43"/>
      <c r="H250" s="55"/>
      <c r="I250" s="43"/>
      <c r="J250" s="43"/>
      <c r="K250" s="62"/>
      <c r="L250" s="43"/>
      <c r="M250" s="43"/>
      <c r="N250" s="43"/>
      <c r="O250" s="55"/>
      <c r="P250" s="352"/>
      <c r="Q250" s="42"/>
      <c r="R250" s="62"/>
      <c r="S250" s="353"/>
    </row>
    <row r="251" spans="1:19" s="215" customFormat="1" ht="33" x14ac:dyDescent="0.25">
      <c r="A251" s="464"/>
      <c r="B251" s="458"/>
      <c r="C251" s="68"/>
      <c r="D251" s="47" t="s">
        <v>6</v>
      </c>
      <c r="E251" s="68"/>
      <c r="F251" s="223"/>
      <c r="G251" s="224"/>
      <c r="H251" s="9">
        <f>(H244+H247)/2</f>
        <v>100</v>
      </c>
      <c r="I251" s="9">
        <f>H251</f>
        <v>100</v>
      </c>
      <c r="J251" s="161"/>
      <c r="K251" s="47" t="s">
        <v>6</v>
      </c>
      <c r="L251" s="161"/>
      <c r="M251" s="161"/>
      <c r="N251" s="161"/>
      <c r="O251" s="9">
        <f>(O244+O247)/2</f>
        <v>91.427347598857452</v>
      </c>
      <c r="P251" s="9">
        <f>O251</f>
        <v>91.427347598857452</v>
      </c>
      <c r="Q251" s="9">
        <f t="shared" ref="Q251" si="62">(I251+P251)/2</f>
        <v>95.713673799428733</v>
      </c>
      <c r="R251" s="214" t="s">
        <v>490</v>
      </c>
      <c r="S251" s="338"/>
    </row>
    <row r="252" spans="1:19" ht="15.75" customHeight="1" x14ac:dyDescent="0.25">
      <c r="A252" s="125"/>
      <c r="B252" s="111"/>
      <c r="C252" s="208"/>
      <c r="D252" s="209"/>
      <c r="E252" s="210"/>
      <c r="F252" s="210"/>
      <c r="G252" s="210"/>
      <c r="H252" s="208"/>
      <c r="I252" s="208"/>
      <c r="J252" s="208"/>
      <c r="K252" s="208"/>
      <c r="L252" s="208"/>
      <c r="M252" s="208"/>
      <c r="N252" s="208"/>
      <c r="O252" s="208"/>
      <c r="P252" s="208"/>
      <c r="S252" s="145"/>
    </row>
    <row r="253" spans="1:19" s="106" customFormat="1" ht="52.5" customHeight="1" x14ac:dyDescent="0.25">
      <c r="A253" s="455"/>
      <c r="B253" s="455"/>
      <c r="C253" s="399"/>
      <c r="D253" s="400"/>
      <c r="E253" s="399"/>
      <c r="F253" s="399"/>
      <c r="G253" s="399"/>
      <c r="H253" s="401"/>
      <c r="I253" s="402"/>
      <c r="J253" s="401"/>
      <c r="K253" s="401"/>
      <c r="L253" s="401"/>
      <c r="M253" s="401"/>
      <c r="N253" s="401"/>
      <c r="O253" s="401"/>
      <c r="P253" s="402"/>
      <c r="Q253" s="402"/>
      <c r="R253" s="403"/>
    </row>
    <row r="254" spans="1:19" s="106" customFormat="1" ht="15" customHeight="1" x14ac:dyDescent="0.25">
      <c r="A254" s="125"/>
      <c r="B254" s="111"/>
      <c r="C254" s="210"/>
      <c r="D254" s="209"/>
      <c r="E254" s="404"/>
      <c r="F254" s="191"/>
      <c r="G254" s="191"/>
      <c r="H254" s="208"/>
      <c r="I254" s="208"/>
      <c r="J254" s="208"/>
      <c r="K254" s="405"/>
      <c r="L254" s="208"/>
      <c r="M254" s="208"/>
      <c r="N254" s="208"/>
      <c r="O254" s="208"/>
      <c r="P254" s="208"/>
      <c r="Q254" s="406"/>
      <c r="R254" s="342"/>
    </row>
    <row r="255" spans="1:19" s="106" customFormat="1" ht="15" customHeight="1" x14ac:dyDescent="0.25">
      <c r="A255" s="125"/>
      <c r="C255" s="210"/>
      <c r="D255" s="407"/>
      <c r="E255" s="342"/>
      <c r="F255" s="342"/>
      <c r="G255" s="342"/>
      <c r="H255" s="342"/>
      <c r="I255" s="342"/>
      <c r="J255" s="342"/>
      <c r="K255" s="407"/>
      <c r="L255" s="342"/>
      <c r="M255" s="342"/>
      <c r="N255" s="342"/>
      <c r="O255" s="342"/>
      <c r="P255" s="342"/>
      <c r="Q255" s="342"/>
      <c r="R255" s="342"/>
    </row>
    <row r="256" spans="1:19" s="106" customFormat="1" ht="21" customHeight="1" x14ac:dyDescent="0.25">
      <c r="A256" s="125"/>
      <c r="C256" s="342"/>
      <c r="D256" s="407"/>
      <c r="E256" s="342"/>
      <c r="F256" s="342"/>
      <c r="G256" s="342"/>
      <c r="H256" s="342"/>
      <c r="I256" s="342"/>
      <c r="J256" s="342"/>
      <c r="K256" s="407"/>
      <c r="L256" s="342"/>
      <c r="M256" s="342"/>
      <c r="N256" s="342"/>
      <c r="O256" s="342"/>
      <c r="P256" s="342"/>
      <c r="Q256" s="408"/>
      <c r="R256" s="409"/>
    </row>
    <row r="257" spans="1:18" s="106" customFormat="1" ht="20.25" x14ac:dyDescent="0.25">
      <c r="A257" s="410"/>
      <c r="C257" s="342"/>
      <c r="D257" s="407"/>
      <c r="E257" s="342"/>
      <c r="F257" s="342"/>
      <c r="G257" s="342"/>
      <c r="H257" s="342"/>
      <c r="I257" s="342"/>
      <c r="J257" s="342"/>
      <c r="K257" s="407"/>
      <c r="L257" s="342"/>
      <c r="M257" s="342"/>
      <c r="N257" s="342"/>
      <c r="O257" s="342"/>
      <c r="P257" s="342"/>
      <c r="Q257" s="408"/>
      <c r="R257" s="409"/>
    </row>
    <row r="258" spans="1:18" s="106" customFormat="1" ht="20.25" x14ac:dyDescent="0.25">
      <c r="A258" s="410"/>
      <c r="C258" s="342"/>
      <c r="D258" s="407"/>
      <c r="E258" s="342"/>
      <c r="F258" s="342"/>
      <c r="G258" s="342"/>
      <c r="H258" s="342"/>
      <c r="I258" s="342"/>
      <c r="J258" s="342"/>
      <c r="K258" s="407"/>
      <c r="L258" s="342"/>
      <c r="M258" s="342"/>
      <c r="N258" s="342"/>
      <c r="O258" s="342"/>
      <c r="P258" s="342"/>
      <c r="Q258" s="411"/>
      <c r="R258" s="403"/>
    </row>
    <row r="259" spans="1:18" s="106" customFormat="1" x14ac:dyDescent="0.25">
      <c r="A259" s="410"/>
      <c r="C259" s="342"/>
      <c r="D259" s="407"/>
      <c r="E259" s="342"/>
      <c r="F259" s="342"/>
      <c r="G259" s="342"/>
      <c r="H259" s="342"/>
      <c r="I259" s="342"/>
      <c r="J259" s="342"/>
      <c r="K259" s="407"/>
      <c r="L259" s="342"/>
      <c r="M259" s="342"/>
      <c r="N259" s="342"/>
      <c r="O259" s="342"/>
      <c r="P259" s="342"/>
      <c r="Q259" s="342"/>
      <c r="R259" s="342"/>
    </row>
    <row r="260" spans="1:18" s="106" customFormat="1" x14ac:dyDescent="0.25">
      <c r="A260" s="410"/>
      <c r="C260" s="342"/>
      <c r="D260" s="407"/>
      <c r="E260" s="342"/>
      <c r="F260" s="342"/>
      <c r="G260" s="342"/>
      <c r="H260" s="342"/>
      <c r="I260" s="342"/>
      <c r="J260" s="342"/>
      <c r="K260" s="407"/>
      <c r="L260" s="342"/>
      <c r="M260" s="342"/>
      <c r="N260" s="342"/>
      <c r="O260" s="342"/>
      <c r="P260" s="342"/>
      <c r="Q260" s="342"/>
      <c r="R260" s="342"/>
    </row>
    <row r="261" spans="1:18" s="106" customFormat="1" x14ac:dyDescent="0.25">
      <c r="A261" s="410"/>
      <c r="C261" s="342"/>
      <c r="D261" s="407"/>
      <c r="E261" s="342"/>
      <c r="F261" s="342"/>
      <c r="G261" s="342"/>
      <c r="H261" s="342"/>
      <c r="I261" s="342"/>
      <c r="J261" s="342"/>
      <c r="K261" s="407"/>
      <c r="L261" s="342"/>
      <c r="M261" s="342"/>
      <c r="N261" s="342"/>
      <c r="O261" s="342"/>
      <c r="P261" s="342"/>
      <c r="Q261" s="342"/>
      <c r="R261" s="342"/>
    </row>
    <row r="262" spans="1:18" s="106" customFormat="1" x14ac:dyDescent="0.25">
      <c r="A262" s="410"/>
      <c r="C262" s="342"/>
      <c r="D262" s="407"/>
      <c r="E262" s="342"/>
      <c r="F262" s="342"/>
      <c r="G262" s="342"/>
      <c r="H262" s="342"/>
      <c r="I262" s="342"/>
      <c r="J262" s="342"/>
      <c r="K262" s="407"/>
      <c r="L262" s="342"/>
      <c r="M262" s="342"/>
      <c r="N262" s="342"/>
      <c r="O262" s="342"/>
      <c r="P262" s="342"/>
      <c r="Q262" s="342"/>
      <c r="R262" s="342"/>
    </row>
  </sheetData>
  <customSheetViews>
    <customSheetView guid="{C9F1CD8B-88B9-4DAE-A4BC-66122758B494}" scale="65" showPageBreaks="1" fitToPage="1" printArea="1" filter="1" showAutoFilter="1" view="pageBreakPreview">
      <pane xSplit="2" ySplit="11" topLeftCell="C13" activePane="bottomRight" state="frozen"/>
      <selection pane="bottomRight" activeCell="C239" sqref="A239:XFD239"/>
      <pageMargins left="0.70866141732283472" right="0.27559055118110237" top="0.19685039370078741" bottom="0.19685039370078741" header="0.31496062992125984" footer="0.31496062992125984"/>
      <printOptions horizontalCentered="1"/>
      <pageSetup paperSize="9" scale="38" fitToHeight="0" orientation="landscape" r:id="rId1"/>
      <autoFilter ref="A11:S226">
        <filterColumn colId="6">
          <customFilters>
            <customFilter operator="notEqual" val=" "/>
          </customFilters>
        </filterColumn>
      </autoFilter>
    </customSheetView>
    <customSheetView guid="{BF2E1CD2-29A2-4222-9DA3-D4919BDF686E}" scale="65" showPageBreaks="1" fitToPage="1" printArea="1" view="pageBreakPreview">
      <pane xSplit="2" ySplit="11" topLeftCell="C304" activePane="bottomRight" state="frozen"/>
      <selection pane="bottomRight" activeCell="G304" sqref="G304"/>
      <pageMargins left="0.70866141732283472" right="0.27559055118110237" top="0.19685039370078741" bottom="0.19685039370078741" header="0.31496062992125984" footer="0.31496062992125984"/>
      <printOptions horizontalCentered="1"/>
      <pageSetup paperSize="9" scale="38" fitToHeight="0" orientation="landscape" r:id="rId2"/>
    </customSheetView>
    <customSheetView guid="{A84849BF-FC0F-466E-A1F7-E2020CC4114A}" scale="50" showPageBreaks="1" fitToPage="1" printArea="1" showAutoFilter="1" view="pageBreakPreview">
      <pane xSplit="2" ySplit="10" topLeftCell="C217" activePane="bottomRight" state="frozen"/>
      <selection pane="bottomRight" activeCell="C222" sqref="C222:R222"/>
      <pageMargins left="0.70866141732283472" right="0.27559055118110237" top="0.19685039370078741" bottom="0.19685039370078741" header="0.31496062992125984" footer="0.31496062992125984"/>
      <printOptions horizontalCentered="1"/>
      <pageSetup paperSize="9" scale="38" fitToHeight="0" orientation="landscape" r:id="rId3"/>
      <autoFilter ref="A10:S227"/>
    </customSheetView>
    <customSheetView guid="{5091A97D-793B-47DE-B525-A249A8001771}" scale="65" showPageBreaks="1" fitToPage="1" printArea="1" view="pageBreakPreview">
      <pane xSplit="2" ySplit="11" topLeftCell="C173" activePane="bottomRight" state="frozen"/>
      <selection pane="bottomRight" activeCell="C246" sqref="A246:XFD246"/>
      <pageMargins left="0.70866141732283472" right="0.27559055118110237" top="0.19685039370078741" bottom="0.19685039370078741" header="0.31496062992125984" footer="0.31496062992125984"/>
      <printOptions horizontalCentered="1"/>
      <pageSetup paperSize="9" scale="39" fitToHeight="0" orientation="landscape" r:id="rId4"/>
    </customSheetView>
    <customSheetView guid="{F0AC7664-7833-44DD-99FD-120A3923E500}" scale="65" showPageBreaks="1" fitToPage="1" printArea="1" view="pageBreakPreview">
      <pane xSplit="2" ySplit="11" topLeftCell="C30" activePane="bottomRight" state="frozen"/>
      <selection pane="bottomRight" activeCell="H36" sqref="H36"/>
      <pageMargins left="0.70866141732283472" right="0.27559055118110237" top="0.19685039370078741" bottom="0.19685039370078741" header="0.31496062992125984" footer="0.31496062992125984"/>
      <printOptions horizontalCentered="1"/>
      <pageSetup paperSize="9" scale="33" fitToHeight="0" orientation="landscape" r:id="rId5"/>
    </customSheetView>
    <customSheetView guid="{2D6C5878-5CA0-47B0-A1F6-4B79C0A506DE}" scale="65" showPageBreaks="1" fitToPage="1" printArea="1" view="pageBreakPreview">
      <pane xSplit="2" ySplit="11" topLeftCell="C304" activePane="bottomRight" state="frozen"/>
      <selection pane="bottomRight" activeCell="G304" sqref="G304"/>
      <pageMargins left="0.70866141732283472" right="0.27559055118110237" top="0.19685039370078741" bottom="0.19685039370078741" header="0.31496062992125984" footer="0.31496062992125984"/>
      <printOptions horizontalCentered="1"/>
      <pageSetup paperSize="9" scale="33" fitToHeight="0" orientation="landscape" r:id="rId6"/>
    </customSheetView>
    <customSheetView guid="{FB9F6257-6C04-42F3-9B20-CD739CE2F0C0}" scale="50" showPageBreaks="1" fitToPage="1" printArea="1" showAutoFilter="1" view="pageBreakPreview">
      <pane xSplit="2" ySplit="10" topLeftCell="C14" activePane="bottomRight" state="frozen"/>
      <selection pane="bottomRight" activeCell="K29" sqref="K29"/>
      <pageMargins left="0.70866141732283472" right="0.27559055118110237" top="0.19685039370078741" bottom="0.19685039370078741" header="0.31496062992125984" footer="0.31496062992125984"/>
      <printOptions horizontalCentered="1"/>
      <pageSetup paperSize="9" scale="39" fitToHeight="0" orientation="landscape" r:id="rId7"/>
      <autoFilter ref="A10:S252"/>
    </customSheetView>
  </customSheetViews>
  <mergeCells count="44">
    <mergeCell ref="A220:A226"/>
    <mergeCell ref="A227:A243"/>
    <mergeCell ref="A244:A251"/>
    <mergeCell ref="A213:A219"/>
    <mergeCell ref="A74:A85"/>
    <mergeCell ref="A86:A107"/>
    <mergeCell ref="A172:A188"/>
    <mergeCell ref="A189:A199"/>
    <mergeCell ref="A200:A212"/>
    <mergeCell ref="A8:A10"/>
    <mergeCell ref="A12:A33"/>
    <mergeCell ref="A48:A69"/>
    <mergeCell ref="A108:A133"/>
    <mergeCell ref="A158:A171"/>
    <mergeCell ref="A36:A47"/>
    <mergeCell ref="A136:A147"/>
    <mergeCell ref="A148:A157"/>
    <mergeCell ref="B34:B47"/>
    <mergeCell ref="B8:B10"/>
    <mergeCell ref="D8:R8"/>
    <mergeCell ref="D9:I9"/>
    <mergeCell ref="J9:P9"/>
    <mergeCell ref="Q9:R9"/>
    <mergeCell ref="B136:B147"/>
    <mergeCell ref="B148:B157"/>
    <mergeCell ref="B213:B219"/>
    <mergeCell ref="B220:B226"/>
    <mergeCell ref="B227:B243"/>
    <mergeCell ref="A253:B253"/>
    <mergeCell ref="B2:Q2"/>
    <mergeCell ref="B3:Q3"/>
    <mergeCell ref="B4:Q4"/>
    <mergeCell ref="B5:Q5"/>
    <mergeCell ref="B6:Q6"/>
    <mergeCell ref="B12:B33"/>
    <mergeCell ref="B244:B251"/>
    <mergeCell ref="B189:B199"/>
    <mergeCell ref="B200:B212"/>
    <mergeCell ref="B48:B69"/>
    <mergeCell ref="B74:B85"/>
    <mergeCell ref="B86:B107"/>
    <mergeCell ref="B158:B171"/>
    <mergeCell ref="B172:B188"/>
    <mergeCell ref="B108:B133"/>
  </mergeCells>
  <printOptions horizontalCentered="1"/>
  <pageMargins left="0.70866141732283472" right="0.27559055118110237" top="0.19685039370078741" bottom="0.19685039370078741" header="0.31496062992125984" footer="0.31496062992125984"/>
  <pageSetup paperSize="9" scale="38" fitToHeight="0" orientation="landscape" r:id="rId8"/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  <pageSetUpPr fitToPage="1"/>
  </sheetPr>
  <dimension ref="A1:T210"/>
  <sheetViews>
    <sheetView view="pageBreakPreview" zoomScale="65" zoomScaleNormal="100" zoomScaleSheetLayoutView="50" workbookViewId="0">
      <pane xSplit="2" ySplit="11" topLeftCell="C197" activePane="bottomRight" state="frozen"/>
      <selection pane="topRight" activeCell="C1" sqref="C1"/>
      <selection pane="bottomLeft" activeCell="A12" sqref="A12"/>
      <selection pane="bottomRight" activeCell="K176" sqref="K176"/>
    </sheetView>
  </sheetViews>
  <sheetFormatPr defaultRowHeight="17.25" x14ac:dyDescent="0.3"/>
  <cols>
    <col min="1" max="1" width="9.140625" style="415"/>
    <col min="2" max="2" width="36.28515625" style="26" customWidth="1"/>
    <col min="4" max="4" width="38.140625" style="49" customWidth="1"/>
    <col min="5" max="5" width="18.85546875" customWidth="1"/>
    <col min="6" max="6" width="16.140625" customWidth="1"/>
    <col min="7" max="7" width="18.5703125" customWidth="1"/>
    <col min="8" max="9" width="17.7109375" customWidth="1"/>
    <col min="10" max="10" width="12.5703125" customWidth="1"/>
    <col min="11" max="11" width="40.7109375" style="49" customWidth="1"/>
    <col min="12" max="12" width="12.5703125" customWidth="1"/>
    <col min="13" max="14" width="21" customWidth="1"/>
    <col min="15" max="15" width="14.140625" customWidth="1"/>
    <col min="16" max="16" width="18.42578125" customWidth="1"/>
    <col min="17" max="17" width="18.7109375" customWidth="1"/>
    <col min="18" max="18" width="19.7109375" style="159" customWidth="1"/>
    <col min="19" max="19" width="19.42578125" style="151" customWidth="1"/>
    <col min="20" max="20" width="9.140625" style="84"/>
  </cols>
  <sheetData>
    <row r="1" spans="1:20" ht="18.75" x14ac:dyDescent="0.25">
      <c r="B1" s="71"/>
      <c r="C1" s="1"/>
      <c r="D1" s="44"/>
      <c r="E1" s="7"/>
      <c r="F1" s="6"/>
      <c r="G1" s="6"/>
      <c r="H1" s="6"/>
      <c r="I1" s="1"/>
      <c r="J1" s="1"/>
      <c r="K1" s="44"/>
      <c r="L1" s="1"/>
      <c r="M1" s="1"/>
      <c r="N1" s="1"/>
      <c r="O1" s="1"/>
      <c r="P1" s="1"/>
      <c r="Q1" s="1"/>
      <c r="R1" s="153"/>
    </row>
    <row r="2" spans="1:20" ht="20.25" x14ac:dyDescent="0.25">
      <c r="B2" s="431" t="s">
        <v>0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374"/>
    </row>
    <row r="3" spans="1:20" ht="16.5" customHeight="1" x14ac:dyDescent="0.25">
      <c r="B3" s="431" t="s">
        <v>326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374"/>
    </row>
    <row r="4" spans="1:20" ht="24" customHeight="1" x14ac:dyDescent="0.25">
      <c r="B4" s="432" t="s">
        <v>321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374"/>
    </row>
    <row r="5" spans="1:20" ht="16.5" x14ac:dyDescent="0.25">
      <c r="B5" s="428" t="s">
        <v>35</v>
      </c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158"/>
    </row>
    <row r="6" spans="1:20" ht="20.25" x14ac:dyDescent="0.25">
      <c r="B6" s="431" t="s">
        <v>537</v>
      </c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153"/>
    </row>
    <row r="7" spans="1:20" ht="16.5" x14ac:dyDescent="0.25">
      <c r="B7" s="67"/>
      <c r="C7" s="11"/>
      <c r="D7" s="45"/>
      <c r="E7" s="11"/>
      <c r="F7" s="39"/>
      <c r="G7" s="11"/>
      <c r="H7" s="11"/>
      <c r="I7" s="11"/>
      <c r="J7" s="11"/>
      <c r="K7" s="45"/>
      <c r="L7" s="11"/>
      <c r="M7" s="11"/>
      <c r="N7" s="11"/>
      <c r="O7" s="11"/>
      <c r="P7" s="11"/>
      <c r="Q7" s="11"/>
      <c r="R7" s="153"/>
    </row>
    <row r="8" spans="1:20" ht="16.5" x14ac:dyDescent="0.25">
      <c r="A8" s="465" t="s">
        <v>1</v>
      </c>
      <c r="B8" s="418" t="s">
        <v>1</v>
      </c>
      <c r="C8" s="12"/>
      <c r="D8" s="418" t="s">
        <v>2</v>
      </c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72"/>
      <c r="R8" s="472"/>
    </row>
    <row r="9" spans="1:20" ht="16.5" x14ac:dyDescent="0.25">
      <c r="A9" s="465"/>
      <c r="B9" s="418"/>
      <c r="C9" s="12"/>
      <c r="D9" s="418" t="s">
        <v>3</v>
      </c>
      <c r="E9" s="418"/>
      <c r="F9" s="418"/>
      <c r="G9" s="418"/>
      <c r="H9" s="418"/>
      <c r="I9" s="418"/>
      <c r="J9" s="418" t="s">
        <v>4</v>
      </c>
      <c r="K9" s="473"/>
      <c r="L9" s="473"/>
      <c r="M9" s="473"/>
      <c r="N9" s="473"/>
      <c r="O9" s="473"/>
      <c r="P9" s="473"/>
      <c r="Q9" s="418" t="s">
        <v>26</v>
      </c>
      <c r="R9" s="472"/>
    </row>
    <row r="10" spans="1:20" ht="33" x14ac:dyDescent="0.25">
      <c r="A10" s="466"/>
      <c r="B10" s="418"/>
      <c r="C10" s="12" t="s">
        <v>1</v>
      </c>
      <c r="D10" s="46" t="s">
        <v>5</v>
      </c>
      <c r="E10" s="4" t="s">
        <v>11</v>
      </c>
      <c r="F10" s="5" t="s">
        <v>17</v>
      </c>
      <c r="G10" s="5" t="s">
        <v>18</v>
      </c>
      <c r="H10" s="5" t="s">
        <v>19</v>
      </c>
      <c r="I10" s="5" t="s">
        <v>20</v>
      </c>
      <c r="J10" s="12" t="s">
        <v>1</v>
      </c>
      <c r="K10" s="46" t="s">
        <v>5</v>
      </c>
      <c r="L10" s="4" t="s">
        <v>11</v>
      </c>
      <c r="M10" s="5" t="s">
        <v>21</v>
      </c>
      <c r="N10" s="5" t="s">
        <v>22</v>
      </c>
      <c r="O10" s="5" t="s">
        <v>24</v>
      </c>
      <c r="P10" s="5" t="s">
        <v>23</v>
      </c>
      <c r="Q10" s="5" t="s">
        <v>25</v>
      </c>
      <c r="R10" s="324" t="s">
        <v>16</v>
      </c>
    </row>
    <row r="11" spans="1:20" s="69" customFormat="1" ht="15.75" x14ac:dyDescent="0.25">
      <c r="A11" s="416">
        <v>1</v>
      </c>
      <c r="B11" s="98">
        <v>2</v>
      </c>
      <c r="C11" s="98">
        <v>3</v>
      </c>
      <c r="D11" s="94">
        <v>4</v>
      </c>
      <c r="E11" s="98">
        <v>5</v>
      </c>
      <c r="F11" s="98">
        <v>6</v>
      </c>
      <c r="G11" s="94">
        <v>7</v>
      </c>
      <c r="H11" s="98">
        <v>8</v>
      </c>
      <c r="I11" s="98">
        <v>9</v>
      </c>
      <c r="J11" s="98">
        <v>10</v>
      </c>
      <c r="K11" s="98">
        <v>11</v>
      </c>
      <c r="L11" s="94">
        <v>12</v>
      </c>
      <c r="M11" s="98">
        <v>13</v>
      </c>
      <c r="N11" s="98">
        <v>14</v>
      </c>
      <c r="O11" s="98">
        <v>15</v>
      </c>
      <c r="P11" s="94">
        <v>16</v>
      </c>
      <c r="Q11" s="94">
        <v>17</v>
      </c>
      <c r="R11" s="104">
        <v>18</v>
      </c>
      <c r="S11" s="334"/>
      <c r="T11" s="85"/>
    </row>
    <row r="12" spans="1:20" ht="82.5" x14ac:dyDescent="0.25">
      <c r="A12" s="467" t="s">
        <v>70</v>
      </c>
      <c r="B12" s="456" t="s">
        <v>255</v>
      </c>
      <c r="C12" s="78" t="s">
        <v>12</v>
      </c>
      <c r="D12" s="52" t="s">
        <v>252</v>
      </c>
      <c r="E12" s="170"/>
      <c r="F12" s="88"/>
      <c r="G12" s="88"/>
      <c r="H12" s="75">
        <f>(H13+H14)/2</f>
        <v>83.50371747211895</v>
      </c>
      <c r="I12" s="99">
        <f>H12</f>
        <v>83.50371747211895</v>
      </c>
      <c r="J12" s="78" t="s">
        <v>12</v>
      </c>
      <c r="K12" s="52" t="str">
        <f>D12</f>
        <v>Библиотечное, библиографическое и информационное обслуживание пользователей библиотеки</v>
      </c>
      <c r="L12" s="13"/>
      <c r="M12" s="76"/>
      <c r="N12" s="76"/>
      <c r="O12" s="75">
        <f>O13</f>
        <v>110</v>
      </c>
      <c r="P12" s="81">
        <f>O12</f>
        <v>110</v>
      </c>
      <c r="Q12" s="75">
        <f>(I12+P12)/2</f>
        <v>96.751858736059475</v>
      </c>
      <c r="R12" s="323"/>
    </row>
    <row r="13" spans="1:20" ht="66" x14ac:dyDescent="0.25">
      <c r="A13" s="468"/>
      <c r="B13" s="457"/>
      <c r="C13" s="36" t="s">
        <v>7</v>
      </c>
      <c r="D13" s="48" t="s">
        <v>327</v>
      </c>
      <c r="E13" s="13" t="s">
        <v>27</v>
      </c>
      <c r="F13" s="177">
        <v>-107.6</v>
      </c>
      <c r="G13" s="177">
        <v>-72.099999999999994</v>
      </c>
      <c r="H13" s="76">
        <f>G13/F13*100</f>
        <v>67.007434944237914</v>
      </c>
      <c r="I13" s="100"/>
      <c r="J13" s="36" t="s">
        <v>39</v>
      </c>
      <c r="K13" s="48" t="s">
        <v>238</v>
      </c>
      <c r="L13" s="13" t="s">
        <v>40</v>
      </c>
      <c r="M13" s="474">
        <v>170000</v>
      </c>
      <c r="N13" s="474">
        <v>192216</v>
      </c>
      <c r="O13" s="475">
        <v>110</v>
      </c>
      <c r="P13" s="476"/>
      <c r="Q13" s="477"/>
      <c r="R13" s="465"/>
    </row>
    <row r="14" spans="1:20" ht="49.5" x14ac:dyDescent="0.25">
      <c r="A14" s="468"/>
      <c r="B14" s="457"/>
      <c r="C14" s="36" t="s">
        <v>8</v>
      </c>
      <c r="D14" s="48" t="s">
        <v>36</v>
      </c>
      <c r="E14" s="13" t="s">
        <v>27</v>
      </c>
      <c r="F14" s="33" t="s">
        <v>474</v>
      </c>
      <c r="G14" s="33">
        <v>0</v>
      </c>
      <c r="H14" s="76">
        <v>100</v>
      </c>
      <c r="I14" s="100"/>
      <c r="J14" s="36"/>
      <c r="K14" s="52"/>
      <c r="L14" s="13"/>
      <c r="M14" s="474"/>
      <c r="N14" s="474"/>
      <c r="O14" s="475"/>
      <c r="P14" s="476"/>
      <c r="Q14" s="477"/>
      <c r="R14" s="465"/>
    </row>
    <row r="15" spans="1:20" ht="89.25" customHeight="1" x14ac:dyDescent="0.25">
      <c r="A15" s="468"/>
      <c r="B15" s="457"/>
      <c r="C15" s="123" t="s">
        <v>13</v>
      </c>
      <c r="D15" s="52" t="s">
        <v>253</v>
      </c>
      <c r="E15" s="13"/>
      <c r="F15" s="33"/>
      <c r="G15" s="33"/>
      <c r="H15" s="75">
        <f>(H16+H17)/2</f>
        <v>94.827586206896555</v>
      </c>
      <c r="I15" s="99">
        <f>H15</f>
        <v>94.827586206896555</v>
      </c>
      <c r="J15" s="89" t="str">
        <f>C15</f>
        <v>II</v>
      </c>
      <c r="K15" s="52" t="str">
        <f>D15</f>
        <v>Формирование, учет, изучение, обеспечение физического сохранения и безопасности фондов библиотеки</v>
      </c>
      <c r="L15" s="13"/>
      <c r="M15" s="35"/>
      <c r="N15" s="35"/>
      <c r="O15" s="75">
        <f>O16</f>
        <v>99.612178654894834</v>
      </c>
      <c r="P15" s="81">
        <f>O15</f>
        <v>99.612178654894834</v>
      </c>
      <c r="Q15" s="75">
        <f>(I15+P15)/2</f>
        <v>97.219882430895694</v>
      </c>
      <c r="R15" s="323"/>
    </row>
    <row r="16" spans="1:20" ht="33" x14ac:dyDescent="0.25">
      <c r="A16" s="468"/>
      <c r="B16" s="457"/>
      <c r="C16" s="36" t="s">
        <v>14</v>
      </c>
      <c r="D16" s="48" t="s">
        <v>475</v>
      </c>
      <c r="E16" s="13" t="s">
        <v>27</v>
      </c>
      <c r="F16" s="177">
        <v>2.9</v>
      </c>
      <c r="G16" s="177">
        <v>2.6</v>
      </c>
      <c r="H16" s="76">
        <f>G16/F16*100</f>
        <v>89.65517241379311</v>
      </c>
      <c r="I16" s="99"/>
      <c r="J16" s="36" t="str">
        <f>C16</f>
        <v>2.1.</v>
      </c>
      <c r="K16" s="48" t="s">
        <v>256</v>
      </c>
      <c r="L16" s="13" t="s">
        <v>43</v>
      </c>
      <c r="M16" s="474">
        <v>770200</v>
      </c>
      <c r="N16" s="474">
        <v>767213</v>
      </c>
      <c r="O16" s="475">
        <f>N16/M16*100</f>
        <v>99.612178654894834</v>
      </c>
      <c r="P16" s="476"/>
      <c r="Q16" s="477"/>
      <c r="R16" s="465"/>
    </row>
    <row r="17" spans="1:20" ht="66" x14ac:dyDescent="0.25">
      <c r="A17" s="468"/>
      <c r="B17" s="457"/>
      <c r="C17" s="36" t="s">
        <v>15</v>
      </c>
      <c r="D17" s="48" t="s">
        <v>328</v>
      </c>
      <c r="E17" s="13" t="s">
        <v>27</v>
      </c>
      <c r="F17" s="177">
        <f>485000*100/770200</f>
        <v>62.970656972215011</v>
      </c>
      <c r="G17" s="177">
        <v>67</v>
      </c>
      <c r="H17" s="363">
        <v>100</v>
      </c>
      <c r="I17" s="100"/>
      <c r="J17" s="124"/>
      <c r="K17" s="150"/>
      <c r="L17" s="124"/>
      <c r="M17" s="474"/>
      <c r="N17" s="474"/>
      <c r="O17" s="475"/>
      <c r="P17" s="476"/>
      <c r="Q17" s="477"/>
      <c r="R17" s="465"/>
    </row>
    <row r="18" spans="1:20" s="26" customFormat="1" ht="49.5" x14ac:dyDescent="0.25">
      <c r="A18" s="468"/>
      <c r="B18" s="457"/>
      <c r="C18" s="123" t="s">
        <v>30</v>
      </c>
      <c r="D18" s="52" t="s">
        <v>254</v>
      </c>
      <c r="E18" s="170"/>
      <c r="F18" s="88"/>
      <c r="G18" s="88"/>
      <c r="H18" s="75">
        <f>H19</f>
        <v>100</v>
      </c>
      <c r="I18" s="99">
        <f>H18</f>
        <v>100</v>
      </c>
      <c r="J18" s="78" t="str">
        <f>C18</f>
        <v>III</v>
      </c>
      <c r="K18" s="52" t="str">
        <f>D18</f>
        <v>Библиографическая обработка документов и создание каталогов</v>
      </c>
      <c r="L18" s="78"/>
      <c r="M18" s="79"/>
      <c r="N18" s="79"/>
      <c r="O18" s="75">
        <f>O19</f>
        <v>104.35216494845361</v>
      </c>
      <c r="P18" s="81">
        <f>O18</f>
        <v>104.35216494845361</v>
      </c>
      <c r="Q18" s="75">
        <f>(I18+P18)/2</f>
        <v>102.1760824742268</v>
      </c>
      <c r="R18" s="323"/>
      <c r="S18" s="346"/>
      <c r="T18" s="86"/>
    </row>
    <row r="19" spans="1:20" ht="53.25" customHeight="1" x14ac:dyDescent="0.25">
      <c r="A19" s="468"/>
      <c r="B19" s="457"/>
      <c r="C19" s="36" t="s">
        <v>31</v>
      </c>
      <c r="D19" s="48" t="s">
        <v>329</v>
      </c>
      <c r="E19" s="13" t="s">
        <v>27</v>
      </c>
      <c r="F19" s="177">
        <v>100.1</v>
      </c>
      <c r="G19" s="177">
        <v>101.8</v>
      </c>
      <c r="H19" s="76">
        <v>100</v>
      </c>
      <c r="I19" s="100"/>
      <c r="J19" s="36" t="str">
        <f>C19</f>
        <v>3.1.</v>
      </c>
      <c r="K19" s="48" t="s">
        <v>257</v>
      </c>
      <c r="L19" s="13" t="s">
        <v>43</v>
      </c>
      <c r="M19" s="83">
        <v>485000</v>
      </c>
      <c r="N19" s="83">
        <v>506108</v>
      </c>
      <c r="O19" s="76">
        <f t="shared" ref="O19" si="0">N19/M19*100</f>
        <v>104.35216494845361</v>
      </c>
      <c r="P19" s="81"/>
      <c r="Q19" s="75"/>
      <c r="R19" s="323"/>
    </row>
    <row r="20" spans="1:20" ht="57" customHeight="1" x14ac:dyDescent="0.25">
      <c r="A20" s="469"/>
      <c r="B20" s="458"/>
      <c r="C20" s="87"/>
      <c r="D20" s="51" t="s">
        <v>6</v>
      </c>
      <c r="E20" s="96"/>
      <c r="F20" s="32"/>
      <c r="G20" s="32"/>
      <c r="H20" s="24">
        <f>(H18+H15+H12)/3</f>
        <v>92.777101226338502</v>
      </c>
      <c r="I20" s="24">
        <f>H20</f>
        <v>92.777101226338502</v>
      </c>
      <c r="J20" s="22"/>
      <c r="K20" s="51"/>
      <c r="L20" s="22"/>
      <c r="M20" s="23"/>
      <c r="N20" s="23"/>
      <c r="O20" s="24">
        <f>(O18+O15+O12)/3</f>
        <v>104.65478120111614</v>
      </c>
      <c r="P20" s="24">
        <f>O20</f>
        <v>104.65478120111614</v>
      </c>
      <c r="Q20" s="24">
        <f>(I20+P20)/2</f>
        <v>98.715941213727319</v>
      </c>
      <c r="R20" s="355" t="s">
        <v>490</v>
      </c>
      <c r="S20" s="157"/>
    </row>
    <row r="21" spans="1:20" ht="65.25" customHeight="1" x14ac:dyDescent="0.25">
      <c r="A21" s="437" t="s">
        <v>71</v>
      </c>
      <c r="B21" s="438" t="s">
        <v>262</v>
      </c>
      <c r="C21" s="78" t="s">
        <v>12</v>
      </c>
      <c r="D21" s="52" t="s">
        <v>258</v>
      </c>
      <c r="E21" s="13"/>
      <c r="F21" s="33"/>
      <c r="G21" s="33"/>
      <c r="H21" s="75">
        <f>(H22+H23)/2</f>
        <v>100</v>
      </c>
      <c r="I21" s="99">
        <f>H21</f>
        <v>100</v>
      </c>
      <c r="J21" s="78" t="s">
        <v>12</v>
      </c>
      <c r="K21" s="52" t="str">
        <f>D21</f>
        <v>Публичный показ музейных предметов, музейных коллекций</v>
      </c>
      <c r="L21" s="13"/>
      <c r="M21" s="80"/>
      <c r="N21" s="80"/>
      <c r="O21" s="75">
        <f>O22</f>
        <v>102.46666666666667</v>
      </c>
      <c r="P21" s="82">
        <f>O21</f>
        <v>102.46666666666667</v>
      </c>
      <c r="Q21" s="75">
        <f>(I21+P21)/2</f>
        <v>101.23333333333333</v>
      </c>
      <c r="R21" s="323"/>
    </row>
    <row r="22" spans="1:20" ht="82.5" x14ac:dyDescent="0.25">
      <c r="A22" s="437"/>
      <c r="B22" s="438"/>
      <c r="C22" s="13" t="s">
        <v>7</v>
      </c>
      <c r="D22" s="48" t="s">
        <v>330</v>
      </c>
      <c r="E22" s="13" t="s">
        <v>43</v>
      </c>
      <c r="F22" s="13">
        <v>1000</v>
      </c>
      <c r="G22" s="13">
        <v>1057</v>
      </c>
      <c r="H22" s="76">
        <v>100</v>
      </c>
      <c r="I22" s="101"/>
      <c r="J22" s="478" t="s">
        <v>7</v>
      </c>
      <c r="K22" s="478" t="s">
        <v>46</v>
      </c>
      <c r="L22" s="478" t="s">
        <v>40</v>
      </c>
      <c r="M22" s="488">
        <v>150000</v>
      </c>
      <c r="N22" s="488">
        <v>153700</v>
      </c>
      <c r="O22" s="475">
        <f t="shared" ref="O22" si="1">N22/M22*100</f>
        <v>102.46666666666667</v>
      </c>
      <c r="P22" s="497"/>
      <c r="Q22" s="477"/>
      <c r="R22" s="465"/>
    </row>
    <row r="23" spans="1:20" ht="49.5" x14ac:dyDescent="0.25">
      <c r="A23" s="437"/>
      <c r="B23" s="438"/>
      <c r="C23" s="13" t="s">
        <v>8</v>
      </c>
      <c r="D23" s="48" t="s">
        <v>36</v>
      </c>
      <c r="E23" s="13" t="s">
        <v>27</v>
      </c>
      <c r="F23" s="33" t="s">
        <v>474</v>
      </c>
      <c r="G23" s="33">
        <v>0</v>
      </c>
      <c r="H23" s="76">
        <v>100</v>
      </c>
      <c r="I23" s="100"/>
      <c r="J23" s="479"/>
      <c r="K23" s="479"/>
      <c r="L23" s="479"/>
      <c r="M23" s="488"/>
      <c r="N23" s="488"/>
      <c r="O23" s="475"/>
      <c r="P23" s="497"/>
      <c r="Q23" s="477"/>
      <c r="R23" s="465"/>
    </row>
    <row r="24" spans="1:20" ht="56.25" customHeight="1" x14ac:dyDescent="0.25">
      <c r="A24" s="437"/>
      <c r="B24" s="438"/>
      <c r="C24" s="123" t="s">
        <v>13</v>
      </c>
      <c r="D24" s="52" t="s">
        <v>259</v>
      </c>
      <c r="E24" s="13"/>
      <c r="F24" s="13"/>
      <c r="G24" s="13"/>
      <c r="H24" s="75">
        <f>H25</f>
        <v>100</v>
      </c>
      <c r="I24" s="99">
        <f>H24</f>
        <v>100</v>
      </c>
      <c r="J24" s="123" t="str">
        <f>C24</f>
        <v>II</v>
      </c>
      <c r="K24" s="52" t="str">
        <f>D24</f>
        <v>Создание экспозиций (выставок) музеев, организация выездных выставок</v>
      </c>
      <c r="L24" s="13"/>
      <c r="M24" s="13"/>
      <c r="N24" s="13"/>
      <c r="O24" s="75">
        <f>O25</f>
        <v>100</v>
      </c>
      <c r="P24" s="99">
        <f>O24</f>
        <v>100</v>
      </c>
      <c r="Q24" s="75">
        <f>(I24+P24)/2</f>
        <v>100</v>
      </c>
      <c r="R24" s="126"/>
    </row>
    <row r="25" spans="1:20" ht="38.25" customHeight="1" x14ac:dyDescent="0.25">
      <c r="A25" s="437"/>
      <c r="B25" s="438"/>
      <c r="C25" s="13" t="s">
        <v>14</v>
      </c>
      <c r="D25" s="48" t="s">
        <v>476</v>
      </c>
      <c r="E25" s="13" t="s">
        <v>27</v>
      </c>
      <c r="F25" s="13">
        <v>0.5</v>
      </c>
      <c r="G25" s="13">
        <v>0.5</v>
      </c>
      <c r="H25" s="76">
        <f>G25/F25*100</f>
        <v>100</v>
      </c>
      <c r="I25" s="101"/>
      <c r="J25" s="13" t="str">
        <f t="shared" ref="J25:J29" si="2">C25</f>
        <v>2.1.</v>
      </c>
      <c r="K25" s="48" t="s">
        <v>263</v>
      </c>
      <c r="L25" s="13" t="s">
        <v>43</v>
      </c>
      <c r="M25" s="13">
        <v>55</v>
      </c>
      <c r="N25" s="13">
        <v>55</v>
      </c>
      <c r="O25" s="76">
        <f>N25/M25*100</f>
        <v>100</v>
      </c>
      <c r="P25" s="179"/>
      <c r="Q25" s="75"/>
      <c r="R25" s="323"/>
    </row>
    <row r="26" spans="1:20" ht="81.75" customHeight="1" x14ac:dyDescent="0.25">
      <c r="A26" s="437"/>
      <c r="B26" s="438"/>
      <c r="C26" s="123" t="s">
        <v>30</v>
      </c>
      <c r="D26" s="52" t="s">
        <v>260</v>
      </c>
      <c r="E26" s="13"/>
      <c r="F26" s="13"/>
      <c r="G26" s="13"/>
      <c r="H26" s="75">
        <f>H27</f>
        <v>100</v>
      </c>
      <c r="I26" s="99">
        <f>H26</f>
        <v>100</v>
      </c>
      <c r="J26" s="123" t="str">
        <f t="shared" si="2"/>
        <v>III</v>
      </c>
      <c r="K26" s="52" t="str">
        <f>D26</f>
        <v>Осуществление реставрации и консервации музейных предметов, музейных коллекций</v>
      </c>
      <c r="L26" s="13"/>
      <c r="M26" s="13"/>
      <c r="N26" s="13"/>
      <c r="O26" s="75">
        <f>O27</f>
        <v>100</v>
      </c>
      <c r="P26" s="99">
        <f>O26</f>
        <v>100</v>
      </c>
      <c r="Q26" s="75">
        <f>(I26+P26)/2</f>
        <v>100</v>
      </c>
      <c r="R26" s="323"/>
    </row>
    <row r="27" spans="1:20" ht="82.5" x14ac:dyDescent="0.25">
      <c r="A27" s="437"/>
      <c r="B27" s="438"/>
      <c r="C27" s="13" t="s">
        <v>31</v>
      </c>
      <c r="D27" s="48" t="s">
        <v>477</v>
      </c>
      <c r="E27" s="13" t="s">
        <v>27</v>
      </c>
      <c r="F27" s="13">
        <v>3.36</v>
      </c>
      <c r="G27" s="13">
        <v>3.36</v>
      </c>
      <c r="H27" s="76">
        <f>G27/F27*100</f>
        <v>100</v>
      </c>
      <c r="I27" s="101"/>
      <c r="J27" s="13" t="str">
        <f t="shared" si="2"/>
        <v>3.1.</v>
      </c>
      <c r="K27" s="48" t="s">
        <v>264</v>
      </c>
      <c r="L27" s="13" t="s">
        <v>43</v>
      </c>
      <c r="M27" s="13">
        <v>182</v>
      </c>
      <c r="N27" s="13">
        <v>182</v>
      </c>
      <c r="O27" s="76">
        <f>N27/M27*100</f>
        <v>100</v>
      </c>
      <c r="P27" s="179"/>
      <c r="Q27" s="75"/>
      <c r="R27" s="323"/>
    </row>
    <row r="28" spans="1:20" ht="94.5" customHeight="1" x14ac:dyDescent="0.25">
      <c r="A28" s="437"/>
      <c r="B28" s="438"/>
      <c r="C28" s="123" t="s">
        <v>44</v>
      </c>
      <c r="D28" s="52" t="s">
        <v>261</v>
      </c>
      <c r="E28" s="13"/>
      <c r="F28" s="33"/>
      <c r="G28" s="33"/>
      <c r="H28" s="75">
        <f>H29</f>
        <v>100</v>
      </c>
      <c r="I28" s="99">
        <f>H28</f>
        <v>100</v>
      </c>
      <c r="J28" s="78" t="str">
        <f t="shared" si="2"/>
        <v>IV</v>
      </c>
      <c r="K28" s="52" t="str">
        <f>D28</f>
        <v>Формирование, учет, изучение, обеспечение физического сохранения и безопасности музейных предметов, музейных коллекций</v>
      </c>
      <c r="L28" s="13"/>
      <c r="M28" s="80"/>
      <c r="N28" s="80"/>
      <c r="O28" s="75">
        <f>O29</f>
        <v>100.02832131822863</v>
      </c>
      <c r="P28" s="82">
        <f>O28</f>
        <v>100.02832131822863</v>
      </c>
      <c r="Q28" s="75">
        <f>(I28+P28)/2</f>
        <v>100.01416065911431</v>
      </c>
      <c r="R28" s="126"/>
    </row>
    <row r="29" spans="1:20" ht="49.5" x14ac:dyDescent="0.25">
      <c r="A29" s="437"/>
      <c r="B29" s="438"/>
      <c r="C29" s="13" t="s">
        <v>45</v>
      </c>
      <c r="D29" s="48" t="s">
        <v>478</v>
      </c>
      <c r="E29" s="13" t="s">
        <v>27</v>
      </c>
      <c r="F29" s="13">
        <v>25.7</v>
      </c>
      <c r="G29" s="13">
        <v>27.1</v>
      </c>
      <c r="H29" s="363">
        <v>100</v>
      </c>
      <c r="I29" s="101"/>
      <c r="J29" s="13" t="str">
        <f t="shared" si="2"/>
        <v>4.1.</v>
      </c>
      <c r="K29" s="48" t="s">
        <v>265</v>
      </c>
      <c r="L29" s="13" t="s">
        <v>43</v>
      </c>
      <c r="M29" s="13">
        <v>77680</v>
      </c>
      <c r="N29" s="13">
        <v>77702</v>
      </c>
      <c r="O29" s="363">
        <f t="shared" ref="O29" si="3">N29/M29*100</f>
        <v>100.02832131822863</v>
      </c>
      <c r="P29" s="179"/>
      <c r="Q29" s="75"/>
      <c r="R29" s="323"/>
    </row>
    <row r="30" spans="1:20" ht="57" customHeight="1" x14ac:dyDescent="0.25">
      <c r="A30" s="437"/>
      <c r="B30" s="438"/>
      <c r="C30" s="22"/>
      <c r="D30" s="51" t="s">
        <v>6</v>
      </c>
      <c r="E30" s="22"/>
      <c r="F30" s="32"/>
      <c r="G30" s="32"/>
      <c r="H30" s="24">
        <f>(H28+H26+H24+H21)/4</f>
        <v>100</v>
      </c>
      <c r="I30" s="24">
        <f>H30</f>
        <v>100</v>
      </c>
      <c r="J30" s="24"/>
      <c r="K30" s="53"/>
      <c r="L30" s="24"/>
      <c r="M30" s="24"/>
      <c r="N30" s="24"/>
      <c r="O30" s="24">
        <f>(O28+O26+O24+O21)/4</f>
        <v>100.62374699622382</v>
      </c>
      <c r="P30" s="24">
        <f>O30</f>
        <v>100.62374699622382</v>
      </c>
      <c r="Q30" s="24">
        <f>(I30+P30)/2</f>
        <v>100.31187349811191</v>
      </c>
      <c r="R30" s="355" t="s">
        <v>33</v>
      </c>
      <c r="S30" s="157"/>
    </row>
    <row r="31" spans="1:20" ht="39" customHeight="1" x14ac:dyDescent="0.25">
      <c r="A31" s="467" t="s">
        <v>72</v>
      </c>
      <c r="B31" s="456" t="s">
        <v>266</v>
      </c>
      <c r="C31" s="152" t="s">
        <v>12</v>
      </c>
      <c r="D31" s="52" t="s">
        <v>579</v>
      </c>
      <c r="E31" s="170"/>
      <c r="F31" s="88"/>
      <c r="G31" s="88"/>
      <c r="H31" s="75">
        <f>(H32+H33)/2</f>
        <v>82.291666666666671</v>
      </c>
      <c r="I31" s="99">
        <f>H31</f>
        <v>82.291666666666671</v>
      </c>
      <c r="J31" s="152" t="s">
        <v>12</v>
      </c>
      <c r="K31" s="52" t="str">
        <f>D31</f>
        <v>Показ кинофильмов (услуга платная)</v>
      </c>
      <c r="L31" s="13"/>
      <c r="M31" s="80"/>
      <c r="N31" s="80"/>
      <c r="O31" s="75">
        <f>O32</f>
        <v>65.347953216374265</v>
      </c>
      <c r="P31" s="81">
        <f>O31</f>
        <v>65.347953216374265</v>
      </c>
      <c r="Q31" s="377">
        <f>(I31+P31)/2</f>
        <v>73.819809941520475</v>
      </c>
      <c r="R31" s="323"/>
    </row>
    <row r="32" spans="1:20" ht="35.25" customHeight="1" x14ac:dyDescent="0.25">
      <c r="A32" s="468"/>
      <c r="B32" s="470"/>
      <c r="C32" s="13" t="s">
        <v>7</v>
      </c>
      <c r="D32" s="48" t="s">
        <v>331</v>
      </c>
      <c r="E32" s="13" t="s">
        <v>27</v>
      </c>
      <c r="F32" s="180">
        <v>9.6</v>
      </c>
      <c r="G32" s="180">
        <v>6.2</v>
      </c>
      <c r="H32" s="76">
        <f>G32/F32*100</f>
        <v>64.583333333333343</v>
      </c>
      <c r="I32" s="99"/>
      <c r="J32" s="13" t="s">
        <v>7</v>
      </c>
      <c r="K32" s="48" t="s">
        <v>267</v>
      </c>
      <c r="L32" s="13" t="s">
        <v>40</v>
      </c>
      <c r="M32" s="488">
        <v>68400</v>
      </c>
      <c r="N32" s="488">
        <v>44698</v>
      </c>
      <c r="O32" s="475">
        <f>N32/M32*100</f>
        <v>65.347953216374265</v>
      </c>
      <c r="P32" s="476"/>
      <c r="Q32" s="477"/>
      <c r="R32" s="323"/>
    </row>
    <row r="33" spans="1:19" ht="74.25" customHeight="1" x14ac:dyDescent="0.25">
      <c r="A33" s="468"/>
      <c r="B33" s="470"/>
      <c r="C33" s="13" t="s">
        <v>8</v>
      </c>
      <c r="D33" s="48" t="s">
        <v>36</v>
      </c>
      <c r="E33" s="13" t="s">
        <v>27</v>
      </c>
      <c r="F33" s="33" t="s">
        <v>474</v>
      </c>
      <c r="G33" s="33">
        <v>0</v>
      </c>
      <c r="H33" s="76">
        <v>100</v>
      </c>
      <c r="I33" s="101">
        <f>H33</f>
        <v>100</v>
      </c>
      <c r="J33" s="78"/>
      <c r="K33" s="52"/>
      <c r="L33" s="13"/>
      <c r="M33" s="488"/>
      <c r="N33" s="488"/>
      <c r="O33" s="475"/>
      <c r="P33" s="476"/>
      <c r="Q33" s="477"/>
      <c r="R33" s="323"/>
    </row>
    <row r="34" spans="1:19" ht="74.25" customHeight="1" x14ac:dyDescent="0.25">
      <c r="A34" s="468"/>
      <c r="B34" s="470"/>
      <c r="C34" s="357" t="s">
        <v>13</v>
      </c>
      <c r="D34" s="52" t="s">
        <v>580</v>
      </c>
      <c r="E34" s="357"/>
      <c r="F34" s="33"/>
      <c r="G34" s="33"/>
      <c r="H34" s="359">
        <f>H35</f>
        <v>93.766937669376702</v>
      </c>
      <c r="I34" s="99">
        <f>H34</f>
        <v>93.766937669376702</v>
      </c>
      <c r="J34" s="357" t="str">
        <f>C34</f>
        <v>II</v>
      </c>
      <c r="K34" s="357" t="str">
        <f>D34</f>
        <v>Показ кинофильмов (услуга бесплатная)</v>
      </c>
      <c r="L34" s="362"/>
      <c r="M34" s="362"/>
      <c r="N34" s="362"/>
      <c r="O34" s="359">
        <f>O35</f>
        <v>93.913043478260875</v>
      </c>
      <c r="P34" s="99">
        <f>O34</f>
        <v>93.913043478260875</v>
      </c>
      <c r="Q34" s="359">
        <f>(I34+P34)/2</f>
        <v>93.839990573818795</v>
      </c>
      <c r="R34" s="357"/>
    </row>
    <row r="35" spans="1:19" ht="33" x14ac:dyDescent="0.25">
      <c r="A35" s="468"/>
      <c r="B35" s="470"/>
      <c r="C35" s="362" t="s">
        <v>14</v>
      </c>
      <c r="D35" s="365" t="s">
        <v>331</v>
      </c>
      <c r="E35" s="362" t="s">
        <v>27</v>
      </c>
      <c r="F35" s="33">
        <v>36.9</v>
      </c>
      <c r="G35" s="33">
        <v>34.6</v>
      </c>
      <c r="H35" s="363">
        <f>G35/F35*100</f>
        <v>93.766937669376702</v>
      </c>
      <c r="I35" s="101"/>
      <c r="J35" s="362" t="str">
        <f>C35</f>
        <v>2.1.</v>
      </c>
      <c r="K35" s="365" t="s">
        <v>267</v>
      </c>
      <c r="L35" s="362" t="s">
        <v>40</v>
      </c>
      <c r="M35" s="362">
        <v>230</v>
      </c>
      <c r="N35" s="362">
        <v>216</v>
      </c>
      <c r="O35" s="363">
        <f>N35/M35*100</f>
        <v>93.913043478260875</v>
      </c>
      <c r="P35" s="364"/>
      <c r="Q35" s="359"/>
      <c r="R35" s="357"/>
    </row>
    <row r="36" spans="1:19" ht="40.5" customHeight="1" x14ac:dyDescent="0.25">
      <c r="A36" s="468"/>
      <c r="B36" s="470"/>
      <c r="C36" s="357" t="s">
        <v>30</v>
      </c>
      <c r="D36" s="52" t="s">
        <v>68</v>
      </c>
      <c r="E36" s="170"/>
      <c r="F36" s="13"/>
      <c r="G36" s="13"/>
      <c r="H36" s="75">
        <f>H37</f>
        <v>100</v>
      </c>
      <c r="I36" s="99">
        <f>H36</f>
        <v>100</v>
      </c>
      <c r="J36" s="123" t="str">
        <f>C36</f>
        <v>III</v>
      </c>
      <c r="K36" s="52" t="str">
        <f>D36</f>
        <v>Организация деятельности клубных формирований</v>
      </c>
      <c r="L36" s="13"/>
      <c r="M36" s="13"/>
      <c r="N36" s="13"/>
      <c r="O36" s="75">
        <f>(O37+O38)/2</f>
        <v>100</v>
      </c>
      <c r="P36" s="81">
        <f>O36</f>
        <v>100</v>
      </c>
      <c r="Q36" s="75">
        <f>(I36+P36)/2</f>
        <v>100</v>
      </c>
      <c r="R36" s="323"/>
    </row>
    <row r="37" spans="1:19" ht="53.25" customHeight="1" x14ac:dyDescent="0.25">
      <c r="A37" s="468"/>
      <c r="B37" s="470"/>
      <c r="C37" s="478" t="s">
        <v>31</v>
      </c>
      <c r="D37" s="488" t="s">
        <v>479</v>
      </c>
      <c r="E37" s="488" t="s">
        <v>27</v>
      </c>
      <c r="F37" s="489">
        <v>100</v>
      </c>
      <c r="G37" s="489">
        <v>100</v>
      </c>
      <c r="H37" s="475">
        <f>G37/F37*100</f>
        <v>100</v>
      </c>
      <c r="I37" s="477"/>
      <c r="J37" s="13" t="str">
        <f>C37</f>
        <v>3.1.</v>
      </c>
      <c r="K37" s="48" t="s">
        <v>268</v>
      </c>
      <c r="L37" s="13" t="s">
        <v>43</v>
      </c>
      <c r="M37" s="13">
        <v>2</v>
      </c>
      <c r="N37" s="13">
        <v>2</v>
      </c>
      <c r="O37" s="76">
        <f>N37/M37*100</f>
        <v>100</v>
      </c>
      <c r="P37" s="81"/>
      <c r="Q37" s="75"/>
      <c r="R37" s="323"/>
    </row>
    <row r="38" spans="1:19" ht="53.25" customHeight="1" x14ac:dyDescent="0.25">
      <c r="A38" s="468"/>
      <c r="B38" s="470"/>
      <c r="C38" s="479"/>
      <c r="D38" s="488"/>
      <c r="E38" s="488"/>
      <c r="F38" s="489"/>
      <c r="G38" s="489"/>
      <c r="H38" s="475"/>
      <c r="I38" s="477"/>
      <c r="J38" s="142" t="s">
        <v>32</v>
      </c>
      <c r="K38" s="48" t="s">
        <v>310</v>
      </c>
      <c r="L38" s="13" t="s">
        <v>40</v>
      </c>
      <c r="M38" s="13">
        <v>43</v>
      </c>
      <c r="N38" s="13">
        <v>43</v>
      </c>
      <c r="O38" s="76">
        <f>N38/M38*100</f>
        <v>100</v>
      </c>
      <c r="P38" s="81"/>
      <c r="Q38" s="75"/>
      <c r="R38" s="323"/>
    </row>
    <row r="39" spans="1:19" ht="53.25" customHeight="1" x14ac:dyDescent="0.25">
      <c r="A39" s="468"/>
      <c r="B39" s="470"/>
      <c r="C39" s="357" t="s">
        <v>44</v>
      </c>
      <c r="D39" s="52" t="s">
        <v>332</v>
      </c>
      <c r="E39" s="170"/>
      <c r="F39" s="88"/>
      <c r="G39" s="88"/>
      <c r="H39" s="75">
        <f>H40</f>
        <v>100</v>
      </c>
      <c r="I39" s="99">
        <f>H39</f>
        <v>100</v>
      </c>
      <c r="J39" s="123" t="str">
        <f>C39</f>
        <v>IV</v>
      </c>
      <c r="K39" s="52" t="str">
        <f>D39</f>
        <v>Работа по формированию и учету фондов фильмофонда</v>
      </c>
      <c r="L39" s="13"/>
      <c r="M39" s="13"/>
      <c r="N39" s="13"/>
      <c r="O39" s="75">
        <f>O40</f>
        <v>100</v>
      </c>
      <c r="P39" s="81">
        <f>O39</f>
        <v>100</v>
      </c>
      <c r="Q39" s="75">
        <f>(I39+P39)/2</f>
        <v>100</v>
      </c>
      <c r="R39" s="126"/>
    </row>
    <row r="40" spans="1:19" ht="57.75" customHeight="1" x14ac:dyDescent="0.25">
      <c r="A40" s="468"/>
      <c r="B40" s="470"/>
      <c r="C40" s="362" t="s">
        <v>45</v>
      </c>
      <c r="D40" s="48" t="s">
        <v>311</v>
      </c>
      <c r="E40" s="13" t="s">
        <v>27</v>
      </c>
      <c r="F40" s="181">
        <v>0.9</v>
      </c>
      <c r="G40" s="181">
        <v>0.9</v>
      </c>
      <c r="H40" s="76">
        <f>G40/F40*100</f>
        <v>100</v>
      </c>
      <c r="I40" s="101"/>
      <c r="J40" s="13" t="str">
        <f>C40</f>
        <v>4.1.</v>
      </c>
      <c r="K40" s="48" t="s">
        <v>333</v>
      </c>
      <c r="L40" s="13" t="s">
        <v>43</v>
      </c>
      <c r="M40" s="13">
        <v>3407</v>
      </c>
      <c r="N40" s="13">
        <v>3407</v>
      </c>
      <c r="O40" s="76">
        <f>N40/M40*100</f>
        <v>100</v>
      </c>
      <c r="P40" s="81"/>
      <c r="Q40" s="75"/>
      <c r="R40" s="323"/>
    </row>
    <row r="41" spans="1:19" ht="82.5" x14ac:dyDescent="0.25">
      <c r="A41" s="468"/>
      <c r="B41" s="470"/>
      <c r="C41" s="357" t="s">
        <v>175</v>
      </c>
      <c r="D41" s="52" t="s">
        <v>340</v>
      </c>
      <c r="E41" s="170"/>
      <c r="F41" s="88"/>
      <c r="G41" s="88"/>
      <c r="H41" s="75">
        <f>H42</f>
        <v>100</v>
      </c>
      <c r="I41" s="99">
        <f>H41</f>
        <v>100</v>
      </c>
      <c r="J41" s="123" t="str">
        <f>C41</f>
        <v>V</v>
      </c>
      <c r="K41" s="52" t="str">
        <f>D41</f>
        <v>Организация и проведение культурно-массовых мероприятий творческих (фестиваль, выставка, конкурс, смотр )</v>
      </c>
      <c r="L41" s="13"/>
      <c r="M41" s="80"/>
      <c r="N41" s="80"/>
      <c r="O41" s="75">
        <f>(O42+O43)/2</f>
        <v>100</v>
      </c>
      <c r="P41" s="81">
        <f>O41</f>
        <v>100</v>
      </c>
      <c r="Q41" s="75">
        <f>(I41+P41)/2</f>
        <v>100</v>
      </c>
      <c r="R41" s="126"/>
    </row>
    <row r="42" spans="1:19" ht="35.25" customHeight="1" x14ac:dyDescent="0.25">
      <c r="A42" s="468"/>
      <c r="B42" s="470"/>
      <c r="C42" s="478" t="s">
        <v>176</v>
      </c>
      <c r="D42" s="482" t="s">
        <v>312</v>
      </c>
      <c r="E42" s="488" t="s">
        <v>43</v>
      </c>
      <c r="F42" s="491">
        <v>7.0999999999999994E-2</v>
      </c>
      <c r="G42" s="491">
        <v>7.0999999999999994E-2</v>
      </c>
      <c r="H42" s="475">
        <f>G42/F42*100</f>
        <v>100</v>
      </c>
      <c r="I42" s="477"/>
      <c r="J42" s="362" t="s">
        <v>176</v>
      </c>
      <c r="K42" s="48" t="s">
        <v>208</v>
      </c>
      <c r="L42" s="13" t="s">
        <v>43</v>
      </c>
      <c r="M42" s="13">
        <v>13</v>
      </c>
      <c r="N42" s="13">
        <v>13</v>
      </c>
      <c r="O42" s="76">
        <f>N42/M42*100</f>
        <v>100</v>
      </c>
      <c r="P42" s="81"/>
      <c r="Q42" s="75"/>
      <c r="R42" s="323"/>
    </row>
    <row r="43" spans="1:19" ht="46.5" customHeight="1" x14ac:dyDescent="0.25">
      <c r="A43" s="468"/>
      <c r="B43" s="470"/>
      <c r="C43" s="479"/>
      <c r="D43" s="483"/>
      <c r="E43" s="488"/>
      <c r="F43" s="491"/>
      <c r="G43" s="491"/>
      <c r="H43" s="475"/>
      <c r="I43" s="477"/>
      <c r="J43" s="362" t="s">
        <v>177</v>
      </c>
      <c r="K43" s="48" t="s">
        <v>334</v>
      </c>
      <c r="L43" s="13" t="s">
        <v>40</v>
      </c>
      <c r="M43" s="13">
        <v>102</v>
      </c>
      <c r="N43" s="13">
        <v>102</v>
      </c>
      <c r="O43" s="363">
        <f>N43/M43*100</f>
        <v>100</v>
      </c>
      <c r="P43" s="81"/>
      <c r="Q43" s="75"/>
      <c r="R43" s="323"/>
    </row>
    <row r="44" spans="1:19" ht="94.5" customHeight="1" x14ac:dyDescent="0.25">
      <c r="A44" s="468"/>
      <c r="B44" s="470"/>
      <c r="C44" s="357" t="s">
        <v>181</v>
      </c>
      <c r="D44" s="52" t="s">
        <v>345</v>
      </c>
      <c r="E44" s="170"/>
      <c r="F44" s="88"/>
      <c r="G44" s="88"/>
      <c r="H44" s="75">
        <f>H45</f>
        <v>100</v>
      </c>
      <c r="I44" s="99">
        <f>H44</f>
        <v>100</v>
      </c>
      <c r="J44" s="123" t="str">
        <f>C44</f>
        <v>VI</v>
      </c>
      <c r="K44" s="52" t="str">
        <f>D44</f>
        <v>организация и проведение культурно-массовых мероприятий (иные зрелищные мероприятия)</v>
      </c>
      <c r="L44" s="13"/>
      <c r="M44" s="80"/>
      <c r="N44" s="80"/>
      <c r="O44" s="75">
        <f>(O45+O46)/1</f>
        <v>100</v>
      </c>
      <c r="P44" s="81">
        <f>O44</f>
        <v>100</v>
      </c>
      <c r="Q44" s="75">
        <f>(H44+P44)/2</f>
        <v>100</v>
      </c>
      <c r="R44" s="323"/>
    </row>
    <row r="45" spans="1:19" ht="48" customHeight="1" x14ac:dyDescent="0.25">
      <c r="A45" s="468"/>
      <c r="B45" s="470"/>
      <c r="C45" s="478" t="s">
        <v>182</v>
      </c>
      <c r="D45" s="490" t="s">
        <v>313</v>
      </c>
      <c r="E45" s="488" t="s">
        <v>43</v>
      </c>
      <c r="F45" s="491">
        <v>3.3000000000000002E-2</v>
      </c>
      <c r="G45" s="491">
        <v>3.3000000000000002E-2</v>
      </c>
      <c r="H45" s="475">
        <f>G45/F45*100</f>
        <v>100</v>
      </c>
      <c r="I45" s="477"/>
      <c r="J45" s="13" t="str">
        <f>C45</f>
        <v>6.1.</v>
      </c>
      <c r="K45" s="48" t="s">
        <v>208</v>
      </c>
      <c r="L45" s="13" t="s">
        <v>43</v>
      </c>
      <c r="M45" s="182">
        <v>6</v>
      </c>
      <c r="N45" s="182">
        <v>6</v>
      </c>
      <c r="O45" s="76">
        <f>N45/M45*100</f>
        <v>100</v>
      </c>
      <c r="P45" s="81"/>
      <c r="Q45" s="75"/>
      <c r="R45" s="323"/>
    </row>
    <row r="46" spans="1:19" ht="37.5" customHeight="1" x14ac:dyDescent="0.25">
      <c r="A46" s="468"/>
      <c r="B46" s="470"/>
      <c r="C46" s="479"/>
      <c r="D46" s="490"/>
      <c r="E46" s="488"/>
      <c r="F46" s="491"/>
      <c r="G46" s="491"/>
      <c r="H46" s="475"/>
      <c r="I46" s="477"/>
      <c r="J46" s="362" t="s">
        <v>183</v>
      </c>
      <c r="K46" s="48" t="s">
        <v>334</v>
      </c>
      <c r="L46" s="13" t="s">
        <v>40</v>
      </c>
      <c r="M46" s="182"/>
      <c r="N46" s="182"/>
      <c r="O46" s="76"/>
      <c r="P46" s="81"/>
      <c r="Q46" s="75"/>
      <c r="R46" s="323"/>
    </row>
    <row r="47" spans="1:19" ht="57" customHeight="1" x14ac:dyDescent="0.25">
      <c r="A47" s="469"/>
      <c r="B47" s="471"/>
      <c r="C47" s="22"/>
      <c r="D47" s="51" t="s">
        <v>6</v>
      </c>
      <c r="E47" s="22"/>
      <c r="F47" s="32"/>
      <c r="G47" s="32"/>
      <c r="H47" s="24">
        <f>(H44+H41+H39+H36+H31+H34)/6</f>
        <v>96.009767389340553</v>
      </c>
      <c r="I47" s="24">
        <f>H47</f>
        <v>96.009767389340553</v>
      </c>
      <c r="J47" s="24"/>
      <c r="K47" s="51" t="s">
        <v>6</v>
      </c>
      <c r="L47" s="24"/>
      <c r="M47" s="24"/>
      <c r="N47" s="24"/>
      <c r="O47" s="24">
        <f>(O44+O41+O39+O36+O31+O34)/6</f>
        <v>93.210166115772537</v>
      </c>
      <c r="P47" s="24">
        <f>O47</f>
        <v>93.210166115772537</v>
      </c>
      <c r="Q47" s="24">
        <f>(I47+P47)/2</f>
        <v>94.609966752556545</v>
      </c>
      <c r="R47" s="376" t="s">
        <v>586</v>
      </c>
      <c r="S47" s="157"/>
    </row>
    <row r="48" spans="1:19" ht="120.75" customHeight="1" x14ac:dyDescent="0.25">
      <c r="A48" s="467" t="s">
        <v>78</v>
      </c>
      <c r="B48" s="456" t="s">
        <v>335</v>
      </c>
      <c r="C48" s="78" t="s">
        <v>12</v>
      </c>
      <c r="D48" s="52" t="s">
        <v>342</v>
      </c>
      <c r="E48" s="13"/>
      <c r="F48" s="33"/>
      <c r="G48" s="33"/>
      <c r="H48" s="75">
        <f>(H49+H50+H51)/3</f>
        <v>100</v>
      </c>
      <c r="I48" s="99">
        <f>H48</f>
        <v>100</v>
      </c>
      <c r="J48" s="78" t="str">
        <f>C48</f>
        <v>I</v>
      </c>
      <c r="K48" s="52" t="str">
        <f>D48</f>
        <v>Организация и проведение мероприятий - Культурно-массовых (услуга платная)</v>
      </c>
      <c r="L48" s="13"/>
      <c r="M48" s="80"/>
      <c r="N48" s="80"/>
      <c r="O48" s="75">
        <f>(O49+O50)/2</f>
        <v>97.105704697986567</v>
      </c>
      <c r="P48" s="99">
        <f>O48</f>
        <v>97.105704697986567</v>
      </c>
      <c r="Q48" s="75">
        <f>(I48+P48)/2</f>
        <v>98.552852348993284</v>
      </c>
      <c r="R48" s="323"/>
    </row>
    <row r="49" spans="1:20" ht="86.25" customHeight="1" x14ac:dyDescent="0.25">
      <c r="A49" s="468"/>
      <c r="B49" s="457"/>
      <c r="C49" s="13" t="s">
        <v>7</v>
      </c>
      <c r="D49" s="48" t="s">
        <v>343</v>
      </c>
      <c r="E49" s="13" t="s">
        <v>27</v>
      </c>
      <c r="F49" s="180">
        <v>34.6</v>
      </c>
      <c r="G49" s="180">
        <v>94.2</v>
      </c>
      <c r="H49" s="101">
        <v>100</v>
      </c>
      <c r="I49" s="101"/>
      <c r="J49" s="13" t="s">
        <v>7</v>
      </c>
      <c r="K49" s="50" t="s">
        <v>338</v>
      </c>
      <c r="L49" s="13" t="s">
        <v>40</v>
      </c>
      <c r="M49" s="13">
        <v>3576</v>
      </c>
      <c r="N49" s="13">
        <v>3369</v>
      </c>
      <c r="O49" s="76">
        <f>N49/M49*100</f>
        <v>94.211409395973149</v>
      </c>
      <c r="P49" s="99"/>
      <c r="Q49" s="75"/>
      <c r="R49" s="323"/>
    </row>
    <row r="50" spans="1:20" ht="86.25" customHeight="1" x14ac:dyDescent="0.25">
      <c r="A50" s="468"/>
      <c r="B50" s="457"/>
      <c r="C50" s="13" t="s">
        <v>8</v>
      </c>
      <c r="D50" s="48" t="s">
        <v>336</v>
      </c>
      <c r="E50" s="13" t="s">
        <v>27</v>
      </c>
      <c r="F50" s="183">
        <v>88.9</v>
      </c>
      <c r="G50" s="180">
        <v>100</v>
      </c>
      <c r="H50" s="101">
        <v>100</v>
      </c>
      <c r="I50" s="101"/>
      <c r="J50" s="13" t="s">
        <v>8</v>
      </c>
      <c r="K50" s="50" t="s">
        <v>208</v>
      </c>
      <c r="L50" s="13" t="s">
        <v>43</v>
      </c>
      <c r="M50" s="13">
        <v>32</v>
      </c>
      <c r="N50" s="13">
        <v>32</v>
      </c>
      <c r="O50" s="76">
        <f>N50/M50*100</f>
        <v>100</v>
      </c>
      <c r="P50" s="99"/>
      <c r="Q50" s="75"/>
      <c r="R50" s="323"/>
    </row>
    <row r="51" spans="1:20" ht="69" customHeight="1" x14ac:dyDescent="0.25">
      <c r="A51" s="468"/>
      <c r="B51" s="457"/>
      <c r="C51" s="13" t="s">
        <v>9</v>
      </c>
      <c r="D51" s="48" t="s">
        <v>36</v>
      </c>
      <c r="E51" s="13" t="s">
        <v>27</v>
      </c>
      <c r="F51" s="33" t="s">
        <v>480</v>
      </c>
      <c r="G51" s="184">
        <v>0</v>
      </c>
      <c r="H51" s="76">
        <v>100</v>
      </c>
      <c r="I51" s="101"/>
      <c r="J51" s="13"/>
      <c r="K51" s="48"/>
      <c r="L51" s="13"/>
      <c r="M51" s="13"/>
      <c r="N51" s="13"/>
      <c r="O51" s="76"/>
      <c r="P51" s="99"/>
      <c r="Q51" s="75"/>
      <c r="R51" s="323"/>
    </row>
    <row r="52" spans="1:20" ht="58.5" customHeight="1" x14ac:dyDescent="0.25">
      <c r="A52" s="468"/>
      <c r="B52" s="457"/>
      <c r="C52" s="123" t="s">
        <v>13</v>
      </c>
      <c r="D52" s="52" t="s">
        <v>68</v>
      </c>
      <c r="E52" s="13"/>
      <c r="F52" s="33"/>
      <c r="G52" s="33"/>
      <c r="H52" s="99">
        <f>(H53+H54)/2</f>
        <v>94.192634560906512</v>
      </c>
      <c r="I52" s="99">
        <f>H52</f>
        <v>94.192634560906512</v>
      </c>
      <c r="J52" s="123" t="str">
        <f>C52</f>
        <v>II</v>
      </c>
      <c r="K52" s="52" t="str">
        <f>D52</f>
        <v>Организация деятельности клубных формирований</v>
      </c>
      <c r="L52" s="13"/>
      <c r="M52" s="13"/>
      <c r="N52" s="13"/>
      <c r="O52" s="99">
        <f>(O53+O54)/2</f>
        <v>96.784830997526797</v>
      </c>
      <c r="P52" s="99">
        <f>O52</f>
        <v>96.784830997526797</v>
      </c>
      <c r="Q52" s="75">
        <f>(I52+P52)/2</f>
        <v>95.488732779216662</v>
      </c>
      <c r="R52" s="323"/>
    </row>
    <row r="53" spans="1:20" ht="49.5" customHeight="1" x14ac:dyDescent="0.25">
      <c r="A53" s="468"/>
      <c r="B53" s="457"/>
      <c r="C53" s="13" t="s">
        <v>14</v>
      </c>
      <c r="D53" s="48" t="s">
        <v>344</v>
      </c>
      <c r="E53" s="13" t="s">
        <v>27</v>
      </c>
      <c r="F53" s="180">
        <v>105.9</v>
      </c>
      <c r="G53" s="180">
        <v>93.6</v>
      </c>
      <c r="H53" s="76">
        <f>G53/F53*100</f>
        <v>88.385269121813025</v>
      </c>
      <c r="I53" s="99"/>
      <c r="J53" s="13" t="str">
        <f t="shared" ref="J53:J58" si="4">C53</f>
        <v>2.1.</v>
      </c>
      <c r="K53" s="48" t="s">
        <v>268</v>
      </c>
      <c r="L53" s="13" t="s">
        <v>43</v>
      </c>
      <c r="M53" s="13">
        <v>32</v>
      </c>
      <c r="N53" s="13">
        <v>32</v>
      </c>
      <c r="O53" s="76">
        <f>N53/M53*100</f>
        <v>100</v>
      </c>
      <c r="P53" s="99"/>
      <c r="Q53" s="75"/>
      <c r="R53" s="323"/>
    </row>
    <row r="54" spans="1:20" ht="90.75" customHeight="1" x14ac:dyDescent="0.25">
      <c r="A54" s="468"/>
      <c r="B54" s="457"/>
      <c r="C54" s="13" t="s">
        <v>15</v>
      </c>
      <c r="D54" s="48" t="s">
        <v>337</v>
      </c>
      <c r="E54" s="13" t="s">
        <v>27</v>
      </c>
      <c r="F54" s="180">
        <f>7/31*100</f>
        <v>22.58064516129032</v>
      </c>
      <c r="G54" s="180">
        <f>8/33*100</f>
        <v>24.242424242424242</v>
      </c>
      <c r="H54" s="76">
        <v>100</v>
      </c>
      <c r="I54" s="99"/>
      <c r="J54" s="13" t="s">
        <v>15</v>
      </c>
      <c r="K54" s="50" t="s">
        <v>339</v>
      </c>
      <c r="L54" s="13" t="s">
        <v>40</v>
      </c>
      <c r="M54" s="13">
        <v>1213</v>
      </c>
      <c r="N54" s="13">
        <v>1135</v>
      </c>
      <c r="O54" s="76">
        <f>N54/M54*100</f>
        <v>93.569661995053593</v>
      </c>
      <c r="P54" s="99"/>
      <c r="Q54" s="75"/>
      <c r="R54" s="323"/>
    </row>
    <row r="55" spans="1:20" ht="82.5" x14ac:dyDescent="0.25">
      <c r="A55" s="468"/>
      <c r="B55" s="457"/>
      <c r="C55" s="123" t="s">
        <v>30</v>
      </c>
      <c r="D55" s="52" t="s">
        <v>340</v>
      </c>
      <c r="E55" s="13"/>
      <c r="F55" s="13"/>
      <c r="G55" s="13"/>
      <c r="H55" s="75">
        <f>H56</f>
        <v>100</v>
      </c>
      <c r="I55" s="99">
        <f>H55</f>
        <v>100</v>
      </c>
      <c r="J55" s="123" t="str">
        <f t="shared" si="4"/>
        <v>III</v>
      </c>
      <c r="K55" s="54" t="s">
        <v>340</v>
      </c>
      <c r="L55" s="13"/>
      <c r="M55" s="80"/>
      <c r="N55" s="80"/>
      <c r="O55" s="75">
        <f>(O56+O57)/2</f>
        <v>91.588103254769919</v>
      </c>
      <c r="P55" s="99">
        <f>O55</f>
        <v>91.588103254769919</v>
      </c>
      <c r="Q55" s="359">
        <f>(I55+P55)/2</f>
        <v>95.79405162738496</v>
      </c>
      <c r="R55" s="323"/>
    </row>
    <row r="56" spans="1:20" ht="33" customHeight="1" x14ac:dyDescent="0.25">
      <c r="A56" s="468"/>
      <c r="B56" s="457"/>
      <c r="C56" s="13" t="s">
        <v>31</v>
      </c>
      <c r="D56" s="478" t="s">
        <v>312</v>
      </c>
      <c r="E56" s="478" t="s">
        <v>40</v>
      </c>
      <c r="F56" s="499">
        <f>38/180583*1000</f>
        <v>0.21042955316945672</v>
      </c>
      <c r="G56" s="499">
        <v>0.26</v>
      </c>
      <c r="H56" s="486">
        <v>100</v>
      </c>
      <c r="I56" s="480">
        <f>H57</f>
        <v>0</v>
      </c>
      <c r="J56" s="43" t="s">
        <v>31</v>
      </c>
      <c r="K56" s="50" t="s">
        <v>208</v>
      </c>
      <c r="L56" s="13" t="s">
        <v>43</v>
      </c>
      <c r="M56" s="13">
        <v>38</v>
      </c>
      <c r="N56" s="13">
        <v>48</v>
      </c>
      <c r="O56" s="363">
        <v>110</v>
      </c>
      <c r="P56" s="101"/>
      <c r="Q56" s="76"/>
      <c r="R56" s="323"/>
    </row>
    <row r="57" spans="1:20" ht="16.5" x14ac:dyDescent="0.25">
      <c r="A57" s="468"/>
      <c r="B57" s="457"/>
      <c r="D57" s="479"/>
      <c r="E57" s="479"/>
      <c r="F57" s="500"/>
      <c r="G57" s="500"/>
      <c r="H57" s="487"/>
      <c r="I57" s="481"/>
      <c r="J57" s="43" t="s">
        <v>32</v>
      </c>
      <c r="K57" s="50" t="s">
        <v>341</v>
      </c>
      <c r="L57" s="13" t="s">
        <v>40</v>
      </c>
      <c r="M57" s="13">
        <v>8910</v>
      </c>
      <c r="N57" s="13">
        <v>6520</v>
      </c>
      <c r="O57" s="76">
        <f>N57/M57*100</f>
        <v>73.176206509539838</v>
      </c>
      <c r="P57" s="99"/>
      <c r="Q57" s="75"/>
      <c r="R57" s="323"/>
    </row>
    <row r="58" spans="1:20" ht="66" x14ac:dyDescent="0.25">
      <c r="A58" s="468"/>
      <c r="B58" s="457"/>
      <c r="C58" s="123" t="s">
        <v>44</v>
      </c>
      <c r="D58" s="52" t="s">
        <v>345</v>
      </c>
      <c r="E58" s="170"/>
      <c r="F58" s="13"/>
      <c r="G58" s="13"/>
      <c r="H58" s="75">
        <f>H59</f>
        <v>100</v>
      </c>
      <c r="I58" s="99">
        <f>H58</f>
        <v>100</v>
      </c>
      <c r="J58" s="123" t="str">
        <f t="shared" si="4"/>
        <v>IV</v>
      </c>
      <c r="K58" s="54" t="str">
        <f>D58</f>
        <v>организация и проведение культурно-массовых мероприятий (иные зрелищные мероприятия)</v>
      </c>
      <c r="L58" s="13"/>
      <c r="M58" s="13"/>
      <c r="N58" s="13"/>
      <c r="O58" s="75">
        <f>(O59+O60)/2</f>
        <v>93.814759791969237</v>
      </c>
      <c r="P58" s="99">
        <f>O58</f>
        <v>93.814759791969237</v>
      </c>
      <c r="Q58" s="75">
        <f>(I58+P58)/2</f>
        <v>96.907379895984619</v>
      </c>
      <c r="R58" s="323"/>
    </row>
    <row r="59" spans="1:20" s="127" customFormat="1" ht="33" customHeight="1" x14ac:dyDescent="0.25">
      <c r="A59" s="468"/>
      <c r="B59" s="457"/>
      <c r="C59" s="13" t="s">
        <v>45</v>
      </c>
      <c r="D59" s="482" t="s">
        <v>313</v>
      </c>
      <c r="E59" s="478" t="s">
        <v>43</v>
      </c>
      <c r="F59" s="484">
        <v>0.7</v>
      </c>
      <c r="G59" s="484">
        <v>0.8</v>
      </c>
      <c r="H59" s="486">
        <v>100</v>
      </c>
      <c r="I59" s="480"/>
      <c r="J59" s="13" t="str">
        <f>C59</f>
        <v>4.1.</v>
      </c>
      <c r="K59" s="48" t="s">
        <v>208</v>
      </c>
      <c r="L59" s="13" t="s">
        <v>43</v>
      </c>
      <c r="M59" s="182">
        <v>132</v>
      </c>
      <c r="N59" s="182">
        <v>145</v>
      </c>
      <c r="O59" s="76">
        <f>N59/M59*100</f>
        <v>109.84848484848484</v>
      </c>
      <c r="P59" s="101"/>
      <c r="Q59" s="76"/>
      <c r="R59" s="323"/>
      <c r="S59" s="151"/>
      <c r="T59" s="84"/>
    </row>
    <row r="60" spans="1:20" s="127" customFormat="1" ht="16.5" x14ac:dyDescent="0.25">
      <c r="A60" s="468"/>
      <c r="B60" s="457"/>
      <c r="D60" s="483"/>
      <c r="E60" s="479"/>
      <c r="F60" s="485"/>
      <c r="G60" s="485"/>
      <c r="H60" s="487"/>
      <c r="I60" s="481"/>
      <c r="J60" s="13" t="s">
        <v>148</v>
      </c>
      <c r="K60" s="13" t="s">
        <v>341</v>
      </c>
      <c r="L60" s="13" t="s">
        <v>40</v>
      </c>
      <c r="M60" s="182">
        <v>6823</v>
      </c>
      <c r="N60" s="182">
        <v>5307</v>
      </c>
      <c r="O60" s="76">
        <f>N60/M60*100</f>
        <v>77.781034735453616</v>
      </c>
      <c r="P60" s="99"/>
      <c r="Q60" s="75"/>
      <c r="R60" s="323"/>
      <c r="S60" s="151"/>
      <c r="T60" s="84"/>
    </row>
    <row r="61" spans="1:20" ht="57" customHeight="1" x14ac:dyDescent="0.25">
      <c r="A61" s="469"/>
      <c r="B61" s="458"/>
      <c r="C61" s="37"/>
      <c r="D61" s="51" t="s">
        <v>6</v>
      </c>
      <c r="E61" s="37"/>
      <c r="F61" s="37"/>
      <c r="G61" s="37"/>
      <c r="H61" s="29">
        <f>(H58+H55+H52+H48)/4</f>
        <v>98.548158640226632</v>
      </c>
      <c r="I61" s="29">
        <f>H61</f>
        <v>98.548158640226632</v>
      </c>
      <c r="J61" s="24"/>
      <c r="K61" s="51" t="s">
        <v>6</v>
      </c>
      <c r="L61" s="24"/>
      <c r="M61" s="24"/>
      <c r="N61" s="24"/>
      <c r="O61" s="24">
        <f>(O58+O55+O52+O48)/4</f>
        <v>94.82334968556313</v>
      </c>
      <c r="P61" s="24">
        <f>O61</f>
        <v>94.82334968556313</v>
      </c>
      <c r="Q61" s="24">
        <f>(I61+P61)/2</f>
        <v>96.685754162894881</v>
      </c>
      <c r="R61" s="355" t="s">
        <v>490</v>
      </c>
      <c r="S61" s="157"/>
    </row>
    <row r="62" spans="1:20" ht="40.5" customHeight="1" x14ac:dyDescent="0.25">
      <c r="A62" s="467" t="s">
        <v>79</v>
      </c>
      <c r="B62" s="456" t="s">
        <v>269</v>
      </c>
      <c r="C62" s="155" t="s">
        <v>12</v>
      </c>
      <c r="D62" s="52" t="s">
        <v>579</v>
      </c>
      <c r="E62" s="170"/>
      <c r="F62" s="88"/>
      <c r="G62" s="88"/>
      <c r="H62" s="75">
        <f>(H63+H64)/2</f>
        <v>93.703703703703695</v>
      </c>
      <c r="I62" s="99">
        <f>H62</f>
        <v>93.703703703703695</v>
      </c>
      <c r="J62" s="16" t="str">
        <f>C62</f>
        <v>I</v>
      </c>
      <c r="K62" s="54" t="str">
        <f>D62</f>
        <v>Показ кинофильмов (услуга платная)</v>
      </c>
      <c r="L62" s="13"/>
      <c r="M62" s="80"/>
      <c r="N62" s="80"/>
      <c r="O62" s="75">
        <f>O63</f>
        <v>88.786743515850148</v>
      </c>
      <c r="P62" s="81">
        <f>O62</f>
        <v>88.786743515850148</v>
      </c>
      <c r="Q62" s="99">
        <f>(I62+P62)/2</f>
        <v>91.245223609776929</v>
      </c>
      <c r="R62" s="323"/>
    </row>
    <row r="63" spans="1:20" ht="40.5" customHeight="1" x14ac:dyDescent="0.25">
      <c r="A63" s="468"/>
      <c r="B63" s="457"/>
      <c r="C63" s="43" t="s">
        <v>7</v>
      </c>
      <c r="D63" s="48" t="s">
        <v>331</v>
      </c>
      <c r="E63" s="13" t="s">
        <v>27</v>
      </c>
      <c r="F63" s="180">
        <v>13.5</v>
      </c>
      <c r="G63" s="180">
        <v>11.8</v>
      </c>
      <c r="H63" s="363">
        <f>G63/F63*100</f>
        <v>87.407407407407405</v>
      </c>
      <c r="I63" s="99"/>
      <c r="J63" s="43" t="s">
        <v>7</v>
      </c>
      <c r="K63" s="50" t="s">
        <v>267</v>
      </c>
      <c r="L63" s="13" t="s">
        <v>40</v>
      </c>
      <c r="M63" s="488">
        <v>34700</v>
      </c>
      <c r="N63" s="488">
        <v>30809</v>
      </c>
      <c r="O63" s="475">
        <f t="shared" ref="O63:O64" si="5">N63/M63*100</f>
        <v>88.786743515850148</v>
      </c>
      <c r="P63" s="476"/>
      <c r="Q63" s="480"/>
      <c r="R63" s="465"/>
    </row>
    <row r="64" spans="1:20" ht="70.5" customHeight="1" x14ac:dyDescent="0.25">
      <c r="A64" s="468"/>
      <c r="B64" s="457"/>
      <c r="C64" s="43" t="s">
        <v>8</v>
      </c>
      <c r="D64" s="48" t="s">
        <v>36</v>
      </c>
      <c r="E64" s="13" t="s">
        <v>27</v>
      </c>
      <c r="F64" s="33" t="s">
        <v>474</v>
      </c>
      <c r="G64" s="33">
        <v>0</v>
      </c>
      <c r="H64" s="76">
        <v>100</v>
      </c>
      <c r="I64" s="101"/>
      <c r="J64" s="43"/>
      <c r="K64" s="50"/>
      <c r="L64" s="13"/>
      <c r="M64" s="488"/>
      <c r="N64" s="488"/>
      <c r="O64" s="475" t="e">
        <f t="shared" si="5"/>
        <v>#DIV/0!</v>
      </c>
      <c r="P64" s="476"/>
      <c r="Q64" s="481"/>
      <c r="R64" s="465"/>
    </row>
    <row r="65" spans="1:19" ht="40.5" customHeight="1" x14ac:dyDescent="0.25">
      <c r="A65" s="468"/>
      <c r="B65" s="457"/>
      <c r="C65" s="155" t="s">
        <v>13</v>
      </c>
      <c r="D65" s="52" t="s">
        <v>580</v>
      </c>
      <c r="E65" s="357"/>
      <c r="F65" s="88"/>
      <c r="G65" s="88"/>
      <c r="H65" s="359">
        <f>(H66+H67)/2</f>
        <v>100</v>
      </c>
      <c r="I65" s="99">
        <f>H65</f>
        <v>100</v>
      </c>
      <c r="J65" s="356" t="str">
        <f>C65</f>
        <v>II</v>
      </c>
      <c r="K65" s="54" t="str">
        <f>D65</f>
        <v>Показ кинофильмов (услуга бесплатная)</v>
      </c>
      <c r="L65" s="362"/>
      <c r="M65" s="80"/>
      <c r="N65" s="80"/>
      <c r="O65" s="359">
        <f>O66</f>
        <v>100</v>
      </c>
      <c r="P65" s="81">
        <f>O65</f>
        <v>100</v>
      </c>
      <c r="Q65" s="99">
        <f>(I65+P65)/2</f>
        <v>100</v>
      </c>
      <c r="R65" s="357"/>
    </row>
    <row r="66" spans="1:19" ht="40.5" customHeight="1" x14ac:dyDescent="0.25">
      <c r="A66" s="468"/>
      <c r="B66" s="457"/>
      <c r="C66" s="43" t="s">
        <v>14</v>
      </c>
      <c r="D66" s="365" t="s">
        <v>331</v>
      </c>
      <c r="E66" s="362" t="s">
        <v>27</v>
      </c>
      <c r="F66" s="366">
        <v>46.7</v>
      </c>
      <c r="G66" s="366">
        <v>46.7</v>
      </c>
      <c r="H66" s="363">
        <f>G66/F66*100</f>
        <v>100</v>
      </c>
      <c r="I66" s="99"/>
      <c r="J66" s="43" t="str">
        <f>C66</f>
        <v>2.1.</v>
      </c>
      <c r="K66" s="50" t="s">
        <v>267</v>
      </c>
      <c r="L66" s="362" t="s">
        <v>40</v>
      </c>
      <c r="M66" s="362">
        <v>700</v>
      </c>
      <c r="N66" s="362">
        <v>700</v>
      </c>
      <c r="O66" s="363">
        <f>N66/M66*100</f>
        <v>100</v>
      </c>
      <c r="P66" s="364"/>
      <c r="Q66" s="373"/>
      <c r="R66" s="357"/>
    </row>
    <row r="67" spans="1:19" ht="81" customHeight="1" x14ac:dyDescent="0.25">
      <c r="A67" s="468"/>
      <c r="B67" s="457"/>
      <c r="C67" s="356" t="s">
        <v>30</v>
      </c>
      <c r="D67" s="52" t="s">
        <v>342</v>
      </c>
      <c r="E67" s="13"/>
      <c r="F67" s="33"/>
      <c r="G67" s="33"/>
      <c r="H67" s="75">
        <f>(H68+H69+H70)/3</f>
        <v>100</v>
      </c>
      <c r="I67" s="99">
        <f>H67</f>
        <v>100</v>
      </c>
      <c r="J67" s="16" t="str">
        <f>C67</f>
        <v>III</v>
      </c>
      <c r="K67" s="54" t="str">
        <f>D67</f>
        <v>Организация и проведение мероприятий - Культурно-массовых (услуга платная)</v>
      </c>
      <c r="L67" s="13"/>
      <c r="M67" s="80"/>
      <c r="N67" s="80"/>
      <c r="O67" s="75">
        <f>(O68+O69)/2</f>
        <v>110</v>
      </c>
      <c r="P67" s="99">
        <f>O67</f>
        <v>110</v>
      </c>
      <c r="Q67" s="217">
        <f>(I67+P67)/2</f>
        <v>105</v>
      </c>
      <c r="R67" s="323"/>
    </row>
    <row r="68" spans="1:19" ht="33" x14ac:dyDescent="0.25">
      <c r="A68" s="468"/>
      <c r="B68" s="457"/>
      <c r="C68" s="43" t="s">
        <v>31</v>
      </c>
      <c r="D68" s="48" t="s">
        <v>343</v>
      </c>
      <c r="E68" s="13" t="s">
        <v>27</v>
      </c>
      <c r="F68" s="180">
        <v>100</v>
      </c>
      <c r="G68" s="180">
        <v>175.9</v>
      </c>
      <c r="H68" s="101">
        <v>100</v>
      </c>
      <c r="I68" s="101"/>
      <c r="J68" s="43" t="str">
        <f>C68</f>
        <v>3.1.</v>
      </c>
      <c r="K68" s="50" t="s">
        <v>338</v>
      </c>
      <c r="L68" s="13" t="s">
        <v>40</v>
      </c>
      <c r="M68" s="13">
        <v>1</v>
      </c>
      <c r="N68" s="13">
        <v>3</v>
      </c>
      <c r="O68" s="76">
        <v>110</v>
      </c>
      <c r="P68" s="99"/>
      <c r="Q68" s="99"/>
      <c r="R68" s="323"/>
    </row>
    <row r="69" spans="1:19" ht="70.5" customHeight="1" x14ac:dyDescent="0.25">
      <c r="A69" s="468"/>
      <c r="B69" s="457"/>
      <c r="C69" s="43" t="s">
        <v>32</v>
      </c>
      <c r="D69" s="48" t="s">
        <v>336</v>
      </c>
      <c r="E69" s="13" t="s">
        <v>27</v>
      </c>
      <c r="F69" s="183">
        <v>100</v>
      </c>
      <c r="G69" s="183">
        <v>300</v>
      </c>
      <c r="H69" s="101">
        <v>100</v>
      </c>
      <c r="I69" s="101"/>
      <c r="J69" s="43" t="str">
        <f>C69</f>
        <v>3.2.</v>
      </c>
      <c r="K69" s="50" t="s">
        <v>208</v>
      </c>
      <c r="L69" s="13" t="s">
        <v>43</v>
      </c>
      <c r="M69" s="13">
        <v>270</v>
      </c>
      <c r="N69" s="13">
        <v>475</v>
      </c>
      <c r="O69" s="76">
        <v>110</v>
      </c>
      <c r="P69" s="99"/>
      <c r="Q69" s="99"/>
      <c r="R69" s="323"/>
    </row>
    <row r="70" spans="1:19" ht="60.75" customHeight="1" x14ac:dyDescent="0.25">
      <c r="A70" s="468"/>
      <c r="B70" s="457"/>
      <c r="C70" s="43" t="s">
        <v>54</v>
      </c>
      <c r="D70" s="48" t="s">
        <v>36</v>
      </c>
      <c r="E70" s="13" t="s">
        <v>27</v>
      </c>
      <c r="F70" s="33" t="s">
        <v>480</v>
      </c>
      <c r="G70" s="184">
        <v>0</v>
      </c>
      <c r="H70" s="76">
        <v>100</v>
      </c>
      <c r="I70" s="101"/>
      <c r="J70" s="123"/>
      <c r="K70" s="52"/>
      <c r="L70" s="13"/>
      <c r="M70" s="13"/>
      <c r="N70" s="13"/>
      <c r="O70" s="76"/>
      <c r="P70" s="99"/>
      <c r="Q70" s="99"/>
      <c r="R70" s="323"/>
    </row>
    <row r="71" spans="1:19" ht="59.25" customHeight="1" x14ac:dyDescent="0.25">
      <c r="A71" s="468"/>
      <c r="B71" s="457"/>
      <c r="C71" s="356" t="s">
        <v>44</v>
      </c>
      <c r="D71" s="52" t="s">
        <v>68</v>
      </c>
      <c r="E71" s="13"/>
      <c r="F71" s="33"/>
      <c r="G71" s="33"/>
      <c r="H71" s="99">
        <f>(H72+H73)/2</f>
        <v>100</v>
      </c>
      <c r="I71" s="99">
        <f>H71</f>
        <v>100</v>
      </c>
      <c r="J71" s="16" t="str">
        <f>C71</f>
        <v>IV</v>
      </c>
      <c r="K71" s="54" t="str">
        <f>D71</f>
        <v>Организация деятельности клубных формирований</v>
      </c>
      <c r="L71" s="13"/>
      <c r="M71" s="13"/>
      <c r="N71" s="13"/>
      <c r="O71" s="99">
        <f>(O72+O73)/2</f>
        <v>100</v>
      </c>
      <c r="P71" s="99">
        <f>O71</f>
        <v>100</v>
      </c>
      <c r="Q71" s="99">
        <f>(I71+P71)/2</f>
        <v>100</v>
      </c>
      <c r="R71" s="323"/>
    </row>
    <row r="72" spans="1:19" ht="59.25" customHeight="1" x14ac:dyDescent="0.25">
      <c r="A72" s="468"/>
      <c r="B72" s="457"/>
      <c r="C72" s="43" t="s">
        <v>45</v>
      </c>
      <c r="D72" s="48" t="s">
        <v>344</v>
      </c>
      <c r="E72" s="13" t="s">
        <v>27</v>
      </c>
      <c r="F72" s="180">
        <f>210/210*100</f>
        <v>100</v>
      </c>
      <c r="G72" s="180">
        <f>210/210*100</f>
        <v>100</v>
      </c>
      <c r="H72" s="76">
        <f>G72/F72*100</f>
        <v>100</v>
      </c>
      <c r="I72" s="99"/>
      <c r="J72" s="43" t="str">
        <f t="shared" ref="J72" si="6">C72</f>
        <v>4.1.</v>
      </c>
      <c r="K72" s="50" t="s">
        <v>268</v>
      </c>
      <c r="L72" s="13" t="s">
        <v>43</v>
      </c>
      <c r="M72" s="13">
        <v>7</v>
      </c>
      <c r="N72" s="13">
        <v>7</v>
      </c>
      <c r="O72" s="76">
        <f>N72/M72*100</f>
        <v>100</v>
      </c>
      <c r="P72" s="99"/>
      <c r="Q72" s="99"/>
      <c r="R72" s="323"/>
    </row>
    <row r="73" spans="1:19" ht="82.5" x14ac:dyDescent="0.25">
      <c r="A73" s="468"/>
      <c r="B73" s="457"/>
      <c r="C73" s="43" t="s">
        <v>148</v>
      </c>
      <c r="D73" s="48" t="s">
        <v>337</v>
      </c>
      <c r="E73" s="13" t="s">
        <v>27</v>
      </c>
      <c r="F73" s="180">
        <f>2/7*100</f>
        <v>28.571428571428569</v>
      </c>
      <c r="G73" s="180">
        <f>2/7*100</f>
        <v>28.571428571428569</v>
      </c>
      <c r="H73" s="76">
        <f>G73/F73*100</f>
        <v>100</v>
      </c>
      <c r="I73" s="99"/>
      <c r="J73" s="43" t="str">
        <f>C73</f>
        <v>4.2.</v>
      </c>
      <c r="K73" s="50" t="s">
        <v>339</v>
      </c>
      <c r="L73" s="13" t="s">
        <v>40</v>
      </c>
      <c r="M73" s="13">
        <v>210</v>
      </c>
      <c r="N73" s="13">
        <v>210</v>
      </c>
      <c r="O73" s="76">
        <f>N73/M73*100</f>
        <v>100</v>
      </c>
      <c r="P73" s="99"/>
      <c r="Q73" s="99"/>
      <c r="R73" s="323"/>
    </row>
    <row r="74" spans="1:19" ht="82.5" x14ac:dyDescent="0.25">
      <c r="A74" s="468"/>
      <c r="B74" s="457"/>
      <c r="C74" s="356" t="s">
        <v>175</v>
      </c>
      <c r="D74" s="52" t="s">
        <v>340</v>
      </c>
      <c r="E74" s="13"/>
      <c r="F74" s="13"/>
      <c r="G74" s="13"/>
      <c r="H74" s="75">
        <f>H75</f>
        <v>100</v>
      </c>
      <c r="I74" s="99">
        <f>H74</f>
        <v>100</v>
      </c>
      <c r="J74" s="16" t="str">
        <f>C74</f>
        <v>V</v>
      </c>
      <c r="K74" s="54" t="s">
        <v>340</v>
      </c>
      <c r="L74" s="13"/>
      <c r="M74" s="80"/>
      <c r="N74" s="80"/>
      <c r="O74" s="75">
        <f>(O75+O76)/2</f>
        <v>105</v>
      </c>
      <c r="P74" s="99">
        <f>O74</f>
        <v>105</v>
      </c>
      <c r="Q74" s="99">
        <f>(I74+P74)/2</f>
        <v>102.5</v>
      </c>
      <c r="R74" s="323"/>
    </row>
    <row r="75" spans="1:19" ht="98.25" customHeight="1" x14ac:dyDescent="0.25">
      <c r="A75" s="468"/>
      <c r="B75" s="457"/>
      <c r="C75" s="495" t="s">
        <v>176</v>
      </c>
      <c r="D75" s="488" t="s">
        <v>312</v>
      </c>
      <c r="E75" s="488" t="s">
        <v>40</v>
      </c>
      <c r="F75" s="489">
        <f>33/180583*1000</f>
        <v>0.18274145406821241</v>
      </c>
      <c r="G75" s="489">
        <f>37/182096*1000</f>
        <v>0.20318952640365523</v>
      </c>
      <c r="H75" s="475">
        <v>100</v>
      </c>
      <c r="I75" s="477"/>
      <c r="J75" s="43" t="str">
        <f t="shared" ref="J75" si="7">C75</f>
        <v>5.1.</v>
      </c>
      <c r="K75" s="50" t="s">
        <v>208</v>
      </c>
      <c r="L75" s="13" t="s">
        <v>43</v>
      </c>
      <c r="M75" s="13">
        <v>40</v>
      </c>
      <c r="N75" s="13">
        <v>40</v>
      </c>
      <c r="O75" s="363">
        <f>N75/M75*100</f>
        <v>100</v>
      </c>
      <c r="P75" s="101"/>
      <c r="Q75" s="99"/>
      <c r="R75" s="323"/>
    </row>
    <row r="76" spans="1:19" ht="31.5" customHeight="1" x14ac:dyDescent="0.25">
      <c r="A76" s="468"/>
      <c r="B76" s="457"/>
      <c r="C76" s="496"/>
      <c r="D76" s="488"/>
      <c r="E76" s="488"/>
      <c r="F76" s="489"/>
      <c r="G76" s="489"/>
      <c r="H76" s="475"/>
      <c r="I76" s="477"/>
      <c r="J76" s="43" t="s">
        <v>177</v>
      </c>
      <c r="K76" s="50" t="s">
        <v>341</v>
      </c>
      <c r="L76" s="13" t="s">
        <v>40</v>
      </c>
      <c r="M76" s="13">
        <v>12945</v>
      </c>
      <c r="N76" s="13">
        <v>15690</v>
      </c>
      <c r="O76" s="363">
        <v>110</v>
      </c>
      <c r="P76" s="99"/>
      <c r="Q76" s="218"/>
      <c r="R76" s="323"/>
    </row>
    <row r="77" spans="1:19" ht="83.25" customHeight="1" x14ac:dyDescent="0.25">
      <c r="A77" s="468"/>
      <c r="B77" s="457"/>
      <c r="C77" s="356" t="s">
        <v>181</v>
      </c>
      <c r="D77" s="52" t="s">
        <v>345</v>
      </c>
      <c r="E77" s="170"/>
      <c r="F77" s="13"/>
      <c r="G77" s="13"/>
      <c r="H77" s="75">
        <f>H78</f>
        <v>100</v>
      </c>
      <c r="I77" s="99">
        <f>H77</f>
        <v>100</v>
      </c>
      <c r="J77" s="16" t="str">
        <f t="shared" ref="J77:J78" si="8">C77</f>
        <v>VI</v>
      </c>
      <c r="K77" s="54" t="str">
        <f>D77</f>
        <v>организация и проведение культурно-массовых мероприятий (иные зрелищные мероприятия)</v>
      </c>
      <c r="L77" s="13"/>
      <c r="M77" s="13"/>
      <c r="N77" s="13"/>
      <c r="O77" s="75">
        <f>(O78+O79)/2</f>
        <v>99.828583672594817</v>
      </c>
      <c r="P77" s="99">
        <f>O77</f>
        <v>99.828583672594817</v>
      </c>
      <c r="Q77" s="99">
        <f>(I77+P77)/2</f>
        <v>99.914291836297409</v>
      </c>
      <c r="R77" s="323"/>
    </row>
    <row r="78" spans="1:19" ht="83.25" customHeight="1" x14ac:dyDescent="0.25">
      <c r="A78" s="468"/>
      <c r="B78" s="457"/>
      <c r="C78" s="495" t="s">
        <v>182</v>
      </c>
      <c r="D78" s="490" t="s">
        <v>313</v>
      </c>
      <c r="E78" s="488" t="s">
        <v>43</v>
      </c>
      <c r="F78" s="498">
        <v>0.56999999999999995</v>
      </c>
      <c r="G78" s="498">
        <v>0.56999999999999995</v>
      </c>
      <c r="H78" s="475">
        <v>100</v>
      </c>
      <c r="I78" s="477"/>
      <c r="J78" s="43" t="str">
        <f t="shared" si="8"/>
        <v>6.1.</v>
      </c>
      <c r="K78" s="50" t="s">
        <v>208</v>
      </c>
      <c r="L78" s="13" t="s">
        <v>43</v>
      </c>
      <c r="M78" s="182">
        <v>104</v>
      </c>
      <c r="N78" s="182">
        <v>114</v>
      </c>
      <c r="O78" s="363">
        <f>N78/M78*100</f>
        <v>109.61538461538463</v>
      </c>
      <c r="P78" s="101"/>
      <c r="Q78" s="99"/>
      <c r="R78" s="323"/>
    </row>
    <row r="79" spans="1:19" ht="83.25" customHeight="1" x14ac:dyDescent="0.25">
      <c r="A79" s="468"/>
      <c r="B79" s="457"/>
      <c r="C79" s="496"/>
      <c r="D79" s="490"/>
      <c r="E79" s="488"/>
      <c r="F79" s="498"/>
      <c r="G79" s="498"/>
      <c r="H79" s="475"/>
      <c r="I79" s="477"/>
      <c r="J79" s="43" t="s">
        <v>183</v>
      </c>
      <c r="K79" s="50" t="s">
        <v>341</v>
      </c>
      <c r="L79" s="13" t="s">
        <v>40</v>
      </c>
      <c r="M79" s="182">
        <v>7180</v>
      </c>
      <c r="N79" s="182">
        <v>6465</v>
      </c>
      <c r="O79" s="363">
        <f>N79/M79*100</f>
        <v>90.041782729805007</v>
      </c>
      <c r="P79" s="99"/>
      <c r="Q79" s="99"/>
      <c r="R79" s="323"/>
    </row>
    <row r="80" spans="1:19" ht="57" customHeight="1" x14ac:dyDescent="0.25">
      <c r="A80" s="469"/>
      <c r="B80" s="458"/>
      <c r="C80" s="38"/>
      <c r="D80" s="38"/>
      <c r="E80" s="38"/>
      <c r="F80" s="32"/>
      <c r="G80" s="32"/>
      <c r="H80" s="24">
        <f>(H77+H74+H71+H67+H62+H65)/6</f>
        <v>98.950617283950621</v>
      </c>
      <c r="I80" s="24">
        <f>H80</f>
        <v>98.950617283950621</v>
      </c>
      <c r="J80" s="22"/>
      <c r="K80" s="51" t="s">
        <v>6</v>
      </c>
      <c r="L80" s="22"/>
      <c r="M80" s="28"/>
      <c r="N80" s="28"/>
      <c r="O80" s="24">
        <f>(O77+O74+O71+O67+O62+O65)/6</f>
        <v>100.60255453140751</v>
      </c>
      <c r="P80" s="24">
        <f>O80</f>
        <v>100.60255453140751</v>
      </c>
      <c r="Q80" s="24">
        <f>(I80+P80)/2</f>
        <v>99.776585907679063</v>
      </c>
      <c r="R80" s="355" t="s">
        <v>490</v>
      </c>
      <c r="S80" s="157"/>
    </row>
    <row r="81" spans="1:20" s="26" customFormat="1" ht="74.25" customHeight="1" x14ac:dyDescent="0.25">
      <c r="A81" s="467" t="s">
        <v>80</v>
      </c>
      <c r="B81" s="456" t="s">
        <v>270</v>
      </c>
      <c r="C81" s="155" t="s">
        <v>12</v>
      </c>
      <c r="D81" s="52" t="s">
        <v>579</v>
      </c>
      <c r="E81" s="170"/>
      <c r="F81" s="88"/>
      <c r="G81" s="88"/>
      <c r="H81" s="75">
        <f>(H82+H83)/2</f>
        <v>95.454545454545453</v>
      </c>
      <c r="I81" s="99">
        <f>H81</f>
        <v>95.454545454545453</v>
      </c>
      <c r="J81" s="16" t="str">
        <f>C81</f>
        <v>I</v>
      </c>
      <c r="K81" s="54" t="str">
        <f>D81</f>
        <v>Показ кинофильмов (услуга платная)</v>
      </c>
      <c r="L81" s="154"/>
      <c r="M81" s="80"/>
      <c r="N81" s="80"/>
      <c r="O81" s="75">
        <f>O82</f>
        <v>110</v>
      </c>
      <c r="P81" s="81">
        <f>O81</f>
        <v>110</v>
      </c>
      <c r="Q81" s="99">
        <f>(I81+P81)/2</f>
        <v>102.72727272727272</v>
      </c>
      <c r="R81" s="323"/>
      <c r="S81" s="346"/>
      <c r="T81" s="86"/>
    </row>
    <row r="82" spans="1:20" ht="33.75" customHeight="1" x14ac:dyDescent="0.25">
      <c r="A82" s="468"/>
      <c r="B82" s="457"/>
      <c r="C82" s="43" t="s">
        <v>7</v>
      </c>
      <c r="D82" s="48" t="s">
        <v>331</v>
      </c>
      <c r="E82" s="13" t="s">
        <v>27</v>
      </c>
      <c r="F82" s="180">
        <v>5.5</v>
      </c>
      <c r="G82" s="180">
        <v>5</v>
      </c>
      <c r="H82" s="363">
        <f>G82/F82*100</f>
        <v>90.909090909090907</v>
      </c>
      <c r="I82" s="99"/>
      <c r="J82" s="43" t="s">
        <v>7</v>
      </c>
      <c r="K82" s="50" t="s">
        <v>267</v>
      </c>
      <c r="L82" s="13" t="s">
        <v>40</v>
      </c>
      <c r="M82" s="478">
        <v>10575</v>
      </c>
      <c r="N82" s="478">
        <v>11714</v>
      </c>
      <c r="O82" s="486">
        <v>110</v>
      </c>
      <c r="P82" s="501"/>
      <c r="Q82" s="480"/>
      <c r="R82" s="465"/>
    </row>
    <row r="83" spans="1:20" ht="68.25" customHeight="1" x14ac:dyDescent="0.25">
      <c r="A83" s="468"/>
      <c r="B83" s="457"/>
      <c r="C83" s="43" t="s">
        <v>8</v>
      </c>
      <c r="D83" s="48" t="s">
        <v>36</v>
      </c>
      <c r="E83" s="13" t="s">
        <v>27</v>
      </c>
      <c r="F83" s="33" t="s">
        <v>474</v>
      </c>
      <c r="G83" s="33">
        <v>0</v>
      </c>
      <c r="H83" s="76">
        <v>100</v>
      </c>
      <c r="I83" s="101"/>
      <c r="J83" s="43"/>
      <c r="K83" s="50"/>
      <c r="L83" s="13"/>
      <c r="M83" s="479"/>
      <c r="N83" s="479"/>
      <c r="O83" s="487" t="e">
        <f t="shared" ref="O83" si="9">N83/M83*100</f>
        <v>#DIV/0!</v>
      </c>
      <c r="P83" s="502"/>
      <c r="Q83" s="481"/>
      <c r="R83" s="465"/>
    </row>
    <row r="84" spans="1:20" ht="33" x14ac:dyDescent="0.25">
      <c r="A84" s="468"/>
      <c r="B84" s="457"/>
      <c r="C84" s="155" t="s">
        <v>13</v>
      </c>
      <c r="D84" s="52" t="s">
        <v>580</v>
      </c>
      <c r="E84" s="357"/>
      <c r="F84" s="33"/>
      <c r="G84" s="33"/>
      <c r="H84" s="359">
        <f>H85</f>
        <v>86.729857819905206</v>
      </c>
      <c r="I84" s="99">
        <f>H84</f>
        <v>86.729857819905206</v>
      </c>
      <c r="J84" s="356" t="str">
        <f>C84</f>
        <v>II</v>
      </c>
      <c r="K84" s="54" t="str">
        <f>D84</f>
        <v>Показ кинофильмов (услуга бесплатная)</v>
      </c>
      <c r="L84" s="362"/>
      <c r="M84" s="360"/>
      <c r="N84" s="360"/>
      <c r="O84" s="358">
        <f>O85</f>
        <v>110</v>
      </c>
      <c r="P84" s="361">
        <f>O84</f>
        <v>110</v>
      </c>
      <c r="Q84" s="358">
        <f>(I84+P84)/2</f>
        <v>98.364928909952596</v>
      </c>
      <c r="R84" s="357"/>
    </row>
    <row r="85" spans="1:20" ht="33" x14ac:dyDescent="0.25">
      <c r="A85" s="468"/>
      <c r="B85" s="457"/>
      <c r="C85" s="43" t="s">
        <v>14</v>
      </c>
      <c r="D85" s="365" t="s">
        <v>331</v>
      </c>
      <c r="E85" s="362" t="s">
        <v>27</v>
      </c>
      <c r="F85" s="33">
        <v>21.1</v>
      </c>
      <c r="G85" s="33">
        <v>18.3</v>
      </c>
      <c r="H85" s="363">
        <f>G85/F85*100</f>
        <v>86.729857819905206</v>
      </c>
      <c r="I85" s="101"/>
      <c r="J85" s="43" t="str">
        <f>C85</f>
        <v>2.1.</v>
      </c>
      <c r="K85" s="50" t="s">
        <v>267</v>
      </c>
      <c r="L85" s="362" t="s">
        <v>40</v>
      </c>
      <c r="M85" s="360">
        <v>250</v>
      </c>
      <c r="N85" s="360">
        <v>325</v>
      </c>
      <c r="O85" s="363">
        <v>110</v>
      </c>
      <c r="P85" s="361"/>
      <c r="Q85" s="358"/>
      <c r="R85" s="357"/>
    </row>
    <row r="86" spans="1:20" s="26" customFormat="1" ht="49.5" x14ac:dyDescent="0.25">
      <c r="A86" s="468"/>
      <c r="B86" s="457"/>
      <c r="C86" s="356" t="s">
        <v>30</v>
      </c>
      <c r="D86" s="52" t="s">
        <v>342</v>
      </c>
      <c r="E86" s="13"/>
      <c r="F86" s="33"/>
      <c r="G86" s="33"/>
      <c r="H86" s="75">
        <f>(H87+H88+H89)/3</f>
        <v>80.566666666666663</v>
      </c>
      <c r="I86" s="99">
        <f>H86</f>
        <v>80.566666666666663</v>
      </c>
      <c r="J86" s="16" t="str">
        <f>C86</f>
        <v>III</v>
      </c>
      <c r="K86" s="54" t="str">
        <f>D86</f>
        <v>Организация и проведение мероприятий - Культурно-массовых (услуга платная)</v>
      </c>
      <c r="L86" s="154"/>
      <c r="M86" s="80"/>
      <c r="N86" s="80"/>
      <c r="O86" s="75">
        <f>(O87+O88)/2</f>
        <v>70.841665555703685</v>
      </c>
      <c r="P86" s="99">
        <f>O86</f>
        <v>70.841665555703685</v>
      </c>
      <c r="Q86" s="99">
        <f>(I86+P86)/2</f>
        <v>75.704166111185174</v>
      </c>
      <c r="R86" s="323"/>
      <c r="S86" s="346"/>
      <c r="T86" s="86"/>
    </row>
    <row r="87" spans="1:20" ht="33" x14ac:dyDescent="0.25">
      <c r="A87" s="468"/>
      <c r="B87" s="457"/>
      <c r="C87" s="43" t="s">
        <v>31</v>
      </c>
      <c r="D87" s="48" t="s">
        <v>343</v>
      </c>
      <c r="E87" s="13" t="s">
        <v>27</v>
      </c>
      <c r="F87" s="180">
        <f>2390/2390*100</f>
        <v>100</v>
      </c>
      <c r="G87" s="180">
        <v>64.8</v>
      </c>
      <c r="H87" s="363">
        <f>G87/F87*100</f>
        <v>64.8</v>
      </c>
      <c r="I87" s="101"/>
      <c r="J87" s="43" t="str">
        <f>C87</f>
        <v>3.1.</v>
      </c>
      <c r="K87" s="50" t="s">
        <v>338</v>
      </c>
      <c r="L87" s="13" t="s">
        <v>40</v>
      </c>
      <c r="M87" s="13">
        <v>1731</v>
      </c>
      <c r="N87" s="13">
        <v>1121</v>
      </c>
      <c r="O87" s="76">
        <f>N87/M87*100</f>
        <v>64.76025418833045</v>
      </c>
      <c r="P87" s="99"/>
      <c r="Q87" s="99"/>
      <c r="R87" s="323"/>
    </row>
    <row r="88" spans="1:20" ht="70.5" customHeight="1" x14ac:dyDescent="0.25">
      <c r="A88" s="468"/>
      <c r="B88" s="457"/>
      <c r="C88" s="43" t="s">
        <v>32</v>
      </c>
      <c r="D88" s="48" t="s">
        <v>336</v>
      </c>
      <c r="E88" s="13" t="s">
        <v>27</v>
      </c>
      <c r="F88" s="183">
        <f xml:space="preserve"> ((13*100)/13)</f>
        <v>100</v>
      </c>
      <c r="G88" s="183">
        <v>76.900000000000006</v>
      </c>
      <c r="H88" s="363">
        <f>G88/F88*100</f>
        <v>76.900000000000006</v>
      </c>
      <c r="I88" s="101"/>
      <c r="J88" s="43" t="str">
        <f>C88</f>
        <v>3.2.</v>
      </c>
      <c r="K88" s="50" t="s">
        <v>208</v>
      </c>
      <c r="L88" s="13" t="s">
        <v>43</v>
      </c>
      <c r="M88" s="13">
        <v>13</v>
      </c>
      <c r="N88" s="13">
        <v>10</v>
      </c>
      <c r="O88" s="363">
        <f>N88/M88*100</f>
        <v>76.923076923076934</v>
      </c>
      <c r="P88" s="99"/>
      <c r="Q88" s="99"/>
      <c r="R88" s="323"/>
    </row>
    <row r="89" spans="1:20" ht="57.75" customHeight="1" x14ac:dyDescent="0.25">
      <c r="A89" s="468"/>
      <c r="B89" s="457"/>
      <c r="C89" s="43" t="s">
        <v>54</v>
      </c>
      <c r="D89" s="48" t="s">
        <v>36</v>
      </c>
      <c r="E89" s="13" t="s">
        <v>27</v>
      </c>
      <c r="F89" s="33" t="s">
        <v>480</v>
      </c>
      <c r="G89" s="184">
        <v>0</v>
      </c>
      <c r="H89" s="76">
        <v>100</v>
      </c>
      <c r="I89" s="101"/>
      <c r="J89" s="13"/>
      <c r="K89" s="48"/>
      <c r="L89" s="13"/>
      <c r="M89" s="13"/>
      <c r="N89" s="13"/>
      <c r="O89" s="76"/>
      <c r="P89" s="99"/>
      <c r="Q89" s="99"/>
      <c r="R89" s="323"/>
    </row>
    <row r="90" spans="1:20" s="26" customFormat="1" ht="33" x14ac:dyDescent="0.25">
      <c r="A90" s="468"/>
      <c r="B90" s="457"/>
      <c r="C90" s="356" t="s">
        <v>44</v>
      </c>
      <c r="D90" s="52" t="s">
        <v>68</v>
      </c>
      <c r="E90" s="13"/>
      <c r="F90" s="33"/>
      <c r="G90" s="33"/>
      <c r="H90" s="99">
        <f>(H91+H92)/2</f>
        <v>100</v>
      </c>
      <c r="I90" s="99">
        <f>H90</f>
        <v>100</v>
      </c>
      <c r="J90" s="16" t="str">
        <f>C90</f>
        <v>IV</v>
      </c>
      <c r="K90" s="54" t="str">
        <f>D90</f>
        <v>Организация деятельности клубных формирований</v>
      </c>
      <c r="L90" s="154"/>
      <c r="M90" s="13"/>
      <c r="N90" s="13"/>
      <c r="O90" s="99">
        <f>(O91+O92)/2</f>
        <v>100</v>
      </c>
      <c r="P90" s="99">
        <f>O90</f>
        <v>100</v>
      </c>
      <c r="Q90" s="99">
        <f>(I90+P90)/2</f>
        <v>100</v>
      </c>
      <c r="R90" s="323"/>
      <c r="S90" s="346"/>
      <c r="T90" s="86"/>
    </row>
    <row r="91" spans="1:20" ht="49.5" x14ac:dyDescent="0.25">
      <c r="A91" s="468"/>
      <c r="B91" s="457"/>
      <c r="C91" s="43" t="s">
        <v>45</v>
      </c>
      <c r="D91" s="48" t="s">
        <v>344</v>
      </c>
      <c r="E91" s="13" t="s">
        <v>27</v>
      </c>
      <c r="F91" s="180">
        <f>140/140*100</f>
        <v>100</v>
      </c>
      <c r="G91" s="180">
        <f>140/140*100</f>
        <v>100</v>
      </c>
      <c r="H91" s="76">
        <f>G91/F91*100</f>
        <v>100</v>
      </c>
      <c r="I91" s="99"/>
      <c r="J91" s="43" t="str">
        <f t="shared" ref="J91" si="10">C91</f>
        <v>4.1.</v>
      </c>
      <c r="K91" s="50" t="s">
        <v>268</v>
      </c>
      <c r="L91" s="13" t="s">
        <v>43</v>
      </c>
      <c r="M91" s="13">
        <v>13</v>
      </c>
      <c r="N91" s="13">
        <v>13</v>
      </c>
      <c r="O91" s="76">
        <f>N91/M91*100</f>
        <v>100</v>
      </c>
      <c r="P91" s="99"/>
      <c r="Q91" s="99"/>
      <c r="R91" s="323"/>
    </row>
    <row r="92" spans="1:20" ht="82.5" x14ac:dyDescent="0.25">
      <c r="A92" s="468"/>
      <c r="B92" s="457"/>
      <c r="C92" s="43" t="s">
        <v>148</v>
      </c>
      <c r="D92" s="48" t="s">
        <v>337</v>
      </c>
      <c r="E92" s="13" t="s">
        <v>27</v>
      </c>
      <c r="F92" s="180">
        <f>1/13*100</f>
        <v>7.6923076923076925</v>
      </c>
      <c r="G92" s="180">
        <f>1/13*100</f>
        <v>7.6923076923076925</v>
      </c>
      <c r="H92" s="76">
        <f>G92/F92*100</f>
        <v>100</v>
      </c>
      <c r="I92" s="99"/>
      <c r="J92" s="43" t="str">
        <f>C92</f>
        <v>4.2.</v>
      </c>
      <c r="K92" s="50" t="s">
        <v>339</v>
      </c>
      <c r="L92" s="13" t="s">
        <v>40</v>
      </c>
      <c r="M92" s="13">
        <v>140</v>
      </c>
      <c r="N92" s="13">
        <v>140</v>
      </c>
      <c r="O92" s="76">
        <f>N92/M92*100</f>
        <v>100</v>
      </c>
      <c r="P92" s="99"/>
      <c r="Q92" s="99"/>
      <c r="R92" s="323"/>
    </row>
    <row r="93" spans="1:20" ht="82.5" x14ac:dyDescent="0.25">
      <c r="A93" s="468"/>
      <c r="B93" s="457"/>
      <c r="C93" s="356" t="s">
        <v>175</v>
      </c>
      <c r="D93" s="52" t="s">
        <v>340</v>
      </c>
      <c r="E93" s="13"/>
      <c r="F93" s="13"/>
      <c r="G93" s="13"/>
      <c r="H93" s="75">
        <f>H94</f>
        <v>100</v>
      </c>
      <c r="I93" s="99">
        <f>H93</f>
        <v>100</v>
      </c>
      <c r="J93" s="16" t="str">
        <f>C93</f>
        <v>V</v>
      </c>
      <c r="K93" s="54" t="s">
        <v>340</v>
      </c>
      <c r="L93" s="13"/>
      <c r="M93" s="80"/>
      <c r="N93" s="80"/>
      <c r="O93" s="75">
        <f>(O94+O95)/2</f>
        <v>107.5</v>
      </c>
      <c r="P93" s="99">
        <f>O93</f>
        <v>107.5</v>
      </c>
      <c r="Q93" s="99">
        <f>(I93+P93)/2</f>
        <v>103.75</v>
      </c>
      <c r="R93" s="323"/>
    </row>
    <row r="94" spans="1:20" ht="33" customHeight="1" x14ac:dyDescent="0.25">
      <c r="A94" s="468"/>
      <c r="B94" s="457"/>
      <c r="C94" s="495" t="s">
        <v>176</v>
      </c>
      <c r="D94" s="488" t="s">
        <v>312</v>
      </c>
      <c r="E94" s="488" t="s">
        <v>40</v>
      </c>
      <c r="F94" s="489">
        <f>48/180583*1000</f>
        <v>0.26580575137194534</v>
      </c>
      <c r="G94" s="489">
        <f>47/182096*1000</f>
        <v>0.25810561462085929</v>
      </c>
      <c r="H94" s="475">
        <v>100</v>
      </c>
      <c r="I94" s="477"/>
      <c r="J94" s="43" t="str">
        <f t="shared" ref="J94" si="11">C94</f>
        <v>5.1.</v>
      </c>
      <c r="K94" s="50" t="s">
        <v>208</v>
      </c>
      <c r="L94" s="13" t="s">
        <v>43</v>
      </c>
      <c r="M94" s="13">
        <v>60</v>
      </c>
      <c r="N94" s="13">
        <v>63</v>
      </c>
      <c r="O94" s="76">
        <f>N94/M94*100</f>
        <v>105</v>
      </c>
      <c r="P94" s="101"/>
      <c r="Q94" s="99"/>
      <c r="R94" s="323"/>
    </row>
    <row r="95" spans="1:20" ht="58.5" customHeight="1" x14ac:dyDescent="0.25">
      <c r="A95" s="468"/>
      <c r="B95" s="457"/>
      <c r="C95" s="496"/>
      <c r="D95" s="488"/>
      <c r="E95" s="488"/>
      <c r="F95" s="489"/>
      <c r="G95" s="489"/>
      <c r="H95" s="475"/>
      <c r="I95" s="477"/>
      <c r="J95" s="43" t="s">
        <v>177</v>
      </c>
      <c r="K95" s="50" t="s">
        <v>341</v>
      </c>
      <c r="L95" s="13" t="s">
        <v>40</v>
      </c>
      <c r="M95" s="13">
        <v>7500</v>
      </c>
      <c r="N95" s="13">
        <v>9692</v>
      </c>
      <c r="O95" s="363">
        <v>110</v>
      </c>
      <c r="P95" s="99"/>
      <c r="Q95" s="99"/>
      <c r="R95" s="323"/>
    </row>
    <row r="96" spans="1:20" ht="66" x14ac:dyDescent="0.25">
      <c r="A96" s="468"/>
      <c r="B96" s="457"/>
      <c r="C96" s="356" t="s">
        <v>181</v>
      </c>
      <c r="D96" s="52" t="s">
        <v>345</v>
      </c>
      <c r="E96" s="170"/>
      <c r="F96" s="13"/>
      <c r="G96" s="13"/>
      <c r="H96" s="75">
        <f>H97</f>
        <v>100</v>
      </c>
      <c r="I96" s="99">
        <f>H96</f>
        <v>100</v>
      </c>
      <c r="J96" s="16" t="s">
        <v>175</v>
      </c>
      <c r="K96" s="54" t="s">
        <v>345</v>
      </c>
      <c r="L96" s="13"/>
      <c r="M96" s="13"/>
      <c r="N96" s="13"/>
      <c r="O96" s="75">
        <f>(O97+O98)/2</f>
        <v>85.579453551912565</v>
      </c>
      <c r="P96" s="99">
        <f>O96</f>
        <v>85.579453551912565</v>
      </c>
      <c r="Q96" s="99">
        <f>(I96+P96)/2</f>
        <v>92.789726775956282</v>
      </c>
      <c r="R96" s="323"/>
    </row>
    <row r="97" spans="1:20" ht="33" customHeight="1" x14ac:dyDescent="0.25">
      <c r="A97" s="468"/>
      <c r="B97" s="457"/>
      <c r="C97" s="495" t="s">
        <v>182</v>
      </c>
      <c r="D97" s="490" t="s">
        <v>313</v>
      </c>
      <c r="E97" s="488" t="s">
        <v>43</v>
      </c>
      <c r="F97" s="489">
        <v>1</v>
      </c>
      <c r="G97" s="489">
        <v>1</v>
      </c>
      <c r="H97" s="475">
        <v>100</v>
      </c>
      <c r="I97" s="477"/>
      <c r="J97" s="43" t="s">
        <v>182</v>
      </c>
      <c r="K97" s="50" t="s">
        <v>208</v>
      </c>
      <c r="L97" s="13" t="s">
        <v>43</v>
      </c>
      <c r="M97" s="182">
        <v>183</v>
      </c>
      <c r="N97" s="182">
        <v>188</v>
      </c>
      <c r="O97" s="76">
        <f>N97/M97*100</f>
        <v>102.73224043715847</v>
      </c>
      <c r="P97" s="101"/>
      <c r="Q97" s="99"/>
      <c r="R97" s="323"/>
    </row>
    <row r="98" spans="1:20" ht="63.75" customHeight="1" x14ac:dyDescent="0.25">
      <c r="A98" s="468"/>
      <c r="B98" s="457"/>
      <c r="C98" s="496"/>
      <c r="D98" s="490"/>
      <c r="E98" s="488"/>
      <c r="F98" s="489"/>
      <c r="G98" s="489"/>
      <c r="H98" s="475"/>
      <c r="I98" s="477"/>
      <c r="J98" s="43" t="s">
        <v>183</v>
      </c>
      <c r="K98" s="50" t="s">
        <v>341</v>
      </c>
      <c r="L98" s="13" t="s">
        <v>40</v>
      </c>
      <c r="M98" s="182">
        <v>7500</v>
      </c>
      <c r="N98" s="182">
        <v>5132</v>
      </c>
      <c r="O98" s="76">
        <f>N98/M98*100</f>
        <v>68.426666666666662</v>
      </c>
      <c r="P98" s="99"/>
      <c r="Q98" s="99"/>
      <c r="R98" s="323"/>
    </row>
    <row r="99" spans="1:20" ht="57" customHeight="1" x14ac:dyDescent="0.25">
      <c r="A99" s="469"/>
      <c r="B99" s="458"/>
      <c r="C99" s="37"/>
      <c r="D99" s="51" t="s">
        <v>6</v>
      </c>
      <c r="E99" s="22"/>
      <c r="F99" s="32"/>
      <c r="G99" s="32"/>
      <c r="H99" s="24">
        <f>(H96+H93+H90+H86+H81+H84)/6</f>
        <v>93.79184499018622</v>
      </c>
      <c r="I99" s="24">
        <f>H99</f>
        <v>93.79184499018622</v>
      </c>
      <c r="J99" s="22"/>
      <c r="K99" s="51" t="s">
        <v>6</v>
      </c>
      <c r="L99" s="22"/>
      <c r="M99" s="28"/>
      <c r="N99" s="28"/>
      <c r="O99" s="24">
        <f>(O96+O93+O90+O86+O81+O84)/6</f>
        <v>97.320186517936051</v>
      </c>
      <c r="P99" s="24">
        <f>O99</f>
        <v>97.320186517936051</v>
      </c>
      <c r="Q99" s="24">
        <f>(I99+P99)/2</f>
        <v>95.556015754061136</v>
      </c>
      <c r="R99" s="376" t="s">
        <v>586</v>
      </c>
      <c r="S99" s="157"/>
    </row>
    <row r="100" spans="1:20" s="26" customFormat="1" ht="102.75" customHeight="1" x14ac:dyDescent="0.25">
      <c r="A100" s="467" t="s">
        <v>81</v>
      </c>
      <c r="B100" s="456" t="s">
        <v>271</v>
      </c>
      <c r="C100" s="16" t="s">
        <v>12</v>
      </c>
      <c r="D100" s="52" t="s">
        <v>272</v>
      </c>
      <c r="E100" s="13"/>
      <c r="F100" s="33"/>
      <c r="G100" s="33"/>
      <c r="H100" s="75">
        <f>(H101+H102)/2</f>
        <v>100</v>
      </c>
      <c r="I100" s="99">
        <f>H100</f>
        <v>100</v>
      </c>
      <c r="J100" s="16" t="s">
        <v>12</v>
      </c>
      <c r="K100" s="54" t="str">
        <f>D100</f>
        <v>Реализация дополнительных общеобразовательных предпрофессиональных программ в области искусств - фортепиано</v>
      </c>
      <c r="L100" s="154"/>
      <c r="M100" s="80"/>
      <c r="N100" s="80"/>
      <c r="O100" s="75">
        <f>O101</f>
        <v>98.594417077175706</v>
      </c>
      <c r="P100" s="185">
        <f>O100</f>
        <v>98.594417077175706</v>
      </c>
      <c r="Q100" s="75">
        <f>(I100+P100)/2</f>
        <v>99.297208538587853</v>
      </c>
      <c r="R100" s="323"/>
      <c r="S100" s="346"/>
      <c r="T100" s="86"/>
    </row>
    <row r="101" spans="1:20" ht="116.25" customHeight="1" x14ac:dyDescent="0.25">
      <c r="A101" s="468"/>
      <c r="B101" s="457"/>
      <c r="C101" s="43" t="s">
        <v>7</v>
      </c>
      <c r="D101" s="48" t="s">
        <v>273</v>
      </c>
      <c r="E101" s="13" t="s">
        <v>27</v>
      </c>
      <c r="F101" s="33" t="s">
        <v>481</v>
      </c>
      <c r="G101" s="76">
        <v>44</v>
      </c>
      <c r="H101" s="76">
        <v>100</v>
      </c>
      <c r="I101" s="101"/>
      <c r="J101" s="43" t="s">
        <v>7</v>
      </c>
      <c r="K101" s="50" t="s">
        <v>346</v>
      </c>
      <c r="L101" s="321" t="s">
        <v>483</v>
      </c>
      <c r="M101" s="13">
        <v>15225</v>
      </c>
      <c r="N101" s="13">
        <v>15011</v>
      </c>
      <c r="O101" s="76">
        <f>N101/M101*100</f>
        <v>98.594417077175706</v>
      </c>
      <c r="P101" s="185"/>
      <c r="Q101" s="75"/>
      <c r="R101" s="323"/>
    </row>
    <row r="102" spans="1:20" ht="84" customHeight="1" x14ac:dyDescent="0.25">
      <c r="A102" s="468"/>
      <c r="B102" s="457"/>
      <c r="C102" s="43" t="s">
        <v>8</v>
      </c>
      <c r="D102" s="48" t="s">
        <v>36</v>
      </c>
      <c r="E102" s="13" t="s">
        <v>27</v>
      </c>
      <c r="F102" s="33" t="s">
        <v>480</v>
      </c>
      <c r="G102" s="33">
        <v>0</v>
      </c>
      <c r="H102" s="76">
        <v>100</v>
      </c>
      <c r="I102" s="101"/>
      <c r="J102" s="43"/>
      <c r="K102" s="50"/>
      <c r="L102" s="178"/>
      <c r="M102" s="13"/>
      <c r="N102" s="13"/>
      <c r="O102" s="76"/>
      <c r="P102" s="185"/>
      <c r="Q102" s="75"/>
      <c r="R102" s="323"/>
    </row>
    <row r="103" spans="1:20" s="26" customFormat="1" ht="123" customHeight="1" x14ac:dyDescent="0.25">
      <c r="A103" s="468"/>
      <c r="B103" s="457"/>
      <c r="C103" s="16" t="s">
        <v>13</v>
      </c>
      <c r="D103" s="52" t="s">
        <v>274</v>
      </c>
      <c r="E103" s="13"/>
      <c r="F103" s="33"/>
      <c r="G103" s="33"/>
      <c r="H103" s="75">
        <f>(H104+H105)/2</f>
        <v>100</v>
      </c>
      <c r="I103" s="99">
        <f>H103</f>
        <v>100</v>
      </c>
      <c r="J103" s="16" t="s">
        <v>13</v>
      </c>
      <c r="K103" s="54" t="str">
        <f>D103</f>
        <v>Реализация дополнительных общеобразовательных предпрофессиональных программ в области искусств - духовые и ударные инструменты</v>
      </c>
      <c r="L103" s="154"/>
      <c r="M103" s="80"/>
      <c r="N103" s="80"/>
      <c r="O103" s="75">
        <f>O104</f>
        <v>100</v>
      </c>
      <c r="P103" s="185">
        <f>O103</f>
        <v>100</v>
      </c>
      <c r="Q103" s="75">
        <f>(I103+P103)/2</f>
        <v>100</v>
      </c>
      <c r="R103" s="323"/>
      <c r="S103" s="346"/>
      <c r="T103" s="86"/>
    </row>
    <row r="104" spans="1:20" ht="116.25" customHeight="1" x14ac:dyDescent="0.25">
      <c r="A104" s="468"/>
      <c r="B104" s="457"/>
      <c r="C104" s="43" t="s">
        <v>14</v>
      </c>
      <c r="D104" s="48" t="s">
        <v>273</v>
      </c>
      <c r="E104" s="13" t="s">
        <v>27</v>
      </c>
      <c r="F104" s="33" t="s">
        <v>481</v>
      </c>
      <c r="G104" s="76">
        <v>44</v>
      </c>
      <c r="H104" s="76">
        <v>100</v>
      </c>
      <c r="I104" s="101"/>
      <c r="J104" s="43" t="s">
        <v>14</v>
      </c>
      <c r="K104" s="50" t="s">
        <v>346</v>
      </c>
      <c r="L104" s="321" t="s">
        <v>483</v>
      </c>
      <c r="M104" s="13">
        <v>9275</v>
      </c>
      <c r="N104" s="13">
        <v>9275</v>
      </c>
      <c r="O104" s="76">
        <f>N104/M104*100</f>
        <v>100</v>
      </c>
      <c r="P104" s="185"/>
      <c r="Q104" s="75"/>
      <c r="R104" s="323"/>
    </row>
    <row r="105" spans="1:20" ht="74.25" customHeight="1" x14ac:dyDescent="0.25">
      <c r="A105" s="468"/>
      <c r="B105" s="457"/>
      <c r="C105" s="43" t="s">
        <v>15</v>
      </c>
      <c r="D105" s="48" t="s">
        <v>36</v>
      </c>
      <c r="E105" s="13" t="s">
        <v>27</v>
      </c>
      <c r="F105" s="33" t="s">
        <v>480</v>
      </c>
      <c r="G105" s="33">
        <v>0</v>
      </c>
      <c r="H105" s="76">
        <v>100</v>
      </c>
      <c r="I105" s="101"/>
      <c r="J105" s="13"/>
      <c r="K105" s="48"/>
      <c r="L105" s="178"/>
      <c r="M105" s="80"/>
      <c r="N105" s="80"/>
      <c r="O105" s="76"/>
      <c r="P105" s="186"/>
      <c r="Q105" s="75"/>
      <c r="R105" s="323"/>
    </row>
    <row r="106" spans="1:20" s="26" customFormat="1" ht="97.5" customHeight="1" x14ac:dyDescent="0.25">
      <c r="A106" s="468"/>
      <c r="B106" s="457"/>
      <c r="C106" s="16" t="s">
        <v>30</v>
      </c>
      <c r="D106" s="52" t="s">
        <v>275</v>
      </c>
      <c r="E106" s="13"/>
      <c r="F106" s="33"/>
      <c r="G106" s="33"/>
      <c r="H106" s="75">
        <f>(H107+H108)/2</f>
        <v>100</v>
      </c>
      <c r="I106" s="99">
        <f>H106</f>
        <v>100</v>
      </c>
      <c r="J106" s="16" t="str">
        <f>C106</f>
        <v>III</v>
      </c>
      <c r="K106" s="54" t="str">
        <f>D106</f>
        <v>Реализация дополнительных общеобразовательных предпрофессиональных программ в области искусств - струнные инструменты</v>
      </c>
      <c r="L106" s="154"/>
      <c r="M106" s="80"/>
      <c r="N106" s="80"/>
      <c r="O106" s="75">
        <f>O107</f>
        <v>98.333907056798623</v>
      </c>
      <c r="P106" s="185">
        <f>O106</f>
        <v>98.333907056798623</v>
      </c>
      <c r="Q106" s="75">
        <f>(I106+P106)/2</f>
        <v>99.166953528399318</v>
      </c>
      <c r="R106" s="323"/>
      <c r="S106" s="346"/>
      <c r="T106" s="86"/>
    </row>
    <row r="107" spans="1:20" ht="117" customHeight="1" x14ac:dyDescent="0.25">
      <c r="A107" s="468"/>
      <c r="B107" s="457"/>
      <c r="C107" s="43" t="s">
        <v>31</v>
      </c>
      <c r="D107" s="48" t="s">
        <v>273</v>
      </c>
      <c r="E107" s="13" t="s">
        <v>27</v>
      </c>
      <c r="F107" s="76" t="s">
        <v>481</v>
      </c>
      <c r="G107" s="76">
        <v>44</v>
      </c>
      <c r="H107" s="76">
        <v>100</v>
      </c>
      <c r="I107" s="101"/>
      <c r="J107" s="43" t="str">
        <f>C107</f>
        <v>3.1.</v>
      </c>
      <c r="K107" s="50" t="s">
        <v>346</v>
      </c>
      <c r="L107" s="143" t="s">
        <v>483</v>
      </c>
      <c r="M107" s="13">
        <v>14525</v>
      </c>
      <c r="N107" s="13">
        <v>14283</v>
      </c>
      <c r="O107" s="76">
        <f>N107/M107*100</f>
        <v>98.333907056798623</v>
      </c>
      <c r="P107" s="187"/>
      <c r="Q107" s="75"/>
      <c r="R107" s="323"/>
    </row>
    <row r="108" spans="1:20" ht="66" customHeight="1" x14ac:dyDescent="0.25">
      <c r="A108" s="468"/>
      <c r="B108" s="457"/>
      <c r="C108" s="43" t="s">
        <v>32</v>
      </c>
      <c r="D108" s="48" t="s">
        <v>36</v>
      </c>
      <c r="E108" s="13" t="s">
        <v>27</v>
      </c>
      <c r="F108" s="33" t="s">
        <v>480</v>
      </c>
      <c r="G108" s="33">
        <v>0</v>
      </c>
      <c r="H108" s="76">
        <v>100</v>
      </c>
      <c r="I108" s="101"/>
      <c r="J108" s="43"/>
      <c r="K108" s="43"/>
      <c r="L108" s="178"/>
      <c r="M108" s="13"/>
      <c r="N108" s="13"/>
      <c r="O108" s="76"/>
      <c r="P108" s="187"/>
      <c r="Q108" s="75"/>
      <c r="R108" s="323"/>
    </row>
    <row r="109" spans="1:20" s="26" customFormat="1" ht="99.75" customHeight="1" x14ac:dyDescent="0.25">
      <c r="A109" s="468"/>
      <c r="B109" s="457"/>
      <c r="C109" s="16" t="s">
        <v>44</v>
      </c>
      <c r="D109" s="52" t="s">
        <v>276</v>
      </c>
      <c r="E109" s="13"/>
      <c r="F109" s="33"/>
      <c r="G109" s="33"/>
      <c r="H109" s="75">
        <f>(H110+H111)/2</f>
        <v>100</v>
      </c>
      <c r="I109" s="99">
        <f>H109</f>
        <v>100</v>
      </c>
      <c r="J109" s="16" t="str">
        <f>C109</f>
        <v>IV</v>
      </c>
      <c r="K109" s="54" t="str">
        <f>D109</f>
        <v>Реализация дополнительных общеобразовательных предпрофессиональных программ в области искусств - народные инструменты</v>
      </c>
      <c r="L109" s="154"/>
      <c r="M109" s="80"/>
      <c r="N109" s="80"/>
      <c r="O109" s="75">
        <f>O110</f>
        <v>100</v>
      </c>
      <c r="P109" s="185">
        <f>O109</f>
        <v>100</v>
      </c>
      <c r="Q109" s="75">
        <f>(I109+P109)/2</f>
        <v>100</v>
      </c>
      <c r="R109" s="126"/>
      <c r="S109" s="346"/>
      <c r="T109" s="86"/>
    </row>
    <row r="110" spans="1:20" ht="108" customHeight="1" x14ac:dyDescent="0.25">
      <c r="A110" s="468"/>
      <c r="B110" s="457"/>
      <c r="C110" s="43" t="s">
        <v>45</v>
      </c>
      <c r="D110" s="48" t="s">
        <v>273</v>
      </c>
      <c r="E110" s="13" t="s">
        <v>27</v>
      </c>
      <c r="F110" s="76" t="s">
        <v>481</v>
      </c>
      <c r="G110" s="76">
        <v>56</v>
      </c>
      <c r="H110" s="76">
        <v>100</v>
      </c>
      <c r="I110" s="101"/>
      <c r="J110" s="43" t="str">
        <f>C110</f>
        <v>4.1.</v>
      </c>
      <c r="K110" s="50" t="s">
        <v>346</v>
      </c>
      <c r="L110" s="321" t="s">
        <v>483</v>
      </c>
      <c r="M110" s="13">
        <v>16170</v>
      </c>
      <c r="N110" s="13">
        <v>16170</v>
      </c>
      <c r="O110" s="76">
        <f>N110/M110*100</f>
        <v>100</v>
      </c>
      <c r="P110" s="187"/>
      <c r="Q110" s="75"/>
      <c r="R110" s="323"/>
    </row>
    <row r="111" spans="1:20" ht="73.5" customHeight="1" x14ac:dyDescent="0.25">
      <c r="A111" s="468"/>
      <c r="B111" s="457"/>
      <c r="C111" s="43" t="s">
        <v>148</v>
      </c>
      <c r="D111" s="48" t="s">
        <v>36</v>
      </c>
      <c r="E111" s="13" t="s">
        <v>27</v>
      </c>
      <c r="F111" s="76">
        <v>0.5</v>
      </c>
      <c r="G111" s="33">
        <v>0</v>
      </c>
      <c r="H111" s="76">
        <v>100</v>
      </c>
      <c r="I111" s="101"/>
      <c r="J111" s="43"/>
      <c r="K111" s="43"/>
      <c r="L111" s="178"/>
      <c r="M111" s="13"/>
      <c r="N111" s="13"/>
      <c r="O111" s="76"/>
      <c r="P111" s="187"/>
      <c r="Q111" s="75"/>
      <c r="R111" s="323"/>
    </row>
    <row r="112" spans="1:20" s="26" customFormat="1" ht="75" customHeight="1" x14ac:dyDescent="0.25">
      <c r="A112" s="468"/>
      <c r="B112" s="457"/>
      <c r="C112" s="16" t="s">
        <v>175</v>
      </c>
      <c r="D112" s="52" t="s">
        <v>278</v>
      </c>
      <c r="E112" s="13"/>
      <c r="F112" s="33"/>
      <c r="G112" s="33"/>
      <c r="H112" s="75">
        <f>(H113+H114+H115)/3</f>
        <v>100</v>
      </c>
      <c r="I112" s="99">
        <f>H112</f>
        <v>100</v>
      </c>
      <c r="J112" s="16" t="str">
        <f>C112</f>
        <v>V</v>
      </c>
      <c r="K112" s="54" t="str">
        <f>D112</f>
        <v xml:space="preserve">Реализация дополнительных общеобразовательных общеразвивающих программ в области искусств </v>
      </c>
      <c r="L112" s="154"/>
      <c r="M112" s="80"/>
      <c r="N112" s="80"/>
      <c r="O112" s="75">
        <f>O113</f>
        <v>102.68141880898145</v>
      </c>
      <c r="P112" s="185">
        <f>O112</f>
        <v>102.68141880898145</v>
      </c>
      <c r="Q112" s="75">
        <f>(I112+P112)/2</f>
        <v>101.34070940449072</v>
      </c>
      <c r="R112" s="323"/>
      <c r="S112" s="346"/>
      <c r="T112" s="86"/>
    </row>
    <row r="113" spans="1:20" ht="105.75" customHeight="1" x14ac:dyDescent="0.25">
      <c r="A113" s="468"/>
      <c r="B113" s="457"/>
      <c r="C113" s="43" t="s">
        <v>176</v>
      </c>
      <c r="D113" s="48" t="s">
        <v>279</v>
      </c>
      <c r="E113" s="13" t="s">
        <v>27</v>
      </c>
      <c r="F113" s="76" t="s">
        <v>482</v>
      </c>
      <c r="G113" s="33">
        <v>56</v>
      </c>
      <c r="H113" s="76">
        <v>100</v>
      </c>
      <c r="I113" s="101"/>
      <c r="J113" s="43" t="str">
        <f>C113</f>
        <v>5.1.</v>
      </c>
      <c r="K113" s="50" t="s">
        <v>346</v>
      </c>
      <c r="L113" s="13" t="s">
        <v>223</v>
      </c>
      <c r="M113" s="13">
        <v>76825</v>
      </c>
      <c r="N113" s="13">
        <v>78885</v>
      </c>
      <c r="O113" s="76">
        <f>N113/M113*100</f>
        <v>102.68141880898145</v>
      </c>
      <c r="P113" s="187"/>
      <c r="Q113" s="75"/>
      <c r="R113" s="323"/>
    </row>
    <row r="114" spans="1:20" ht="68.25" customHeight="1" x14ac:dyDescent="0.25">
      <c r="A114" s="468"/>
      <c r="B114" s="457"/>
      <c r="C114" s="43" t="s">
        <v>177</v>
      </c>
      <c r="D114" s="48" t="s">
        <v>36</v>
      </c>
      <c r="E114" s="13" t="s">
        <v>27</v>
      </c>
      <c r="F114" s="76">
        <v>0.5</v>
      </c>
      <c r="G114" s="33">
        <v>0</v>
      </c>
      <c r="H114" s="76">
        <v>100</v>
      </c>
      <c r="I114" s="101"/>
      <c r="J114" s="43"/>
      <c r="K114" s="50"/>
      <c r="L114" s="13"/>
      <c r="M114" s="13"/>
      <c r="N114" s="13"/>
      <c r="O114" s="76"/>
      <c r="P114" s="187"/>
      <c r="Q114" s="75"/>
      <c r="R114" s="323"/>
    </row>
    <row r="115" spans="1:20" ht="16.5" x14ac:dyDescent="0.25">
      <c r="A115" s="468"/>
      <c r="B115" s="457"/>
      <c r="C115" s="43" t="s">
        <v>178</v>
      </c>
      <c r="D115" s="48" t="s">
        <v>347</v>
      </c>
      <c r="E115" s="13" t="s">
        <v>40</v>
      </c>
      <c r="F115" s="76">
        <v>261</v>
      </c>
      <c r="G115" s="33">
        <v>268</v>
      </c>
      <c r="H115" s="76">
        <v>100</v>
      </c>
      <c r="I115" s="101"/>
      <c r="J115" s="43"/>
      <c r="K115" s="50"/>
      <c r="L115" s="13"/>
      <c r="M115" s="13"/>
      <c r="N115" s="13"/>
      <c r="O115" s="76"/>
      <c r="P115" s="187"/>
      <c r="Q115" s="75"/>
      <c r="R115" s="323"/>
    </row>
    <row r="116" spans="1:20" ht="57" customHeight="1" x14ac:dyDescent="0.25">
      <c r="A116" s="469"/>
      <c r="B116" s="458"/>
      <c r="C116" s="22"/>
      <c r="D116" s="51" t="s">
        <v>6</v>
      </c>
      <c r="E116" s="22"/>
      <c r="F116" s="53"/>
      <c r="G116" s="53"/>
      <c r="H116" s="53">
        <f>(H112+H109+H106+H103+H100)/5</f>
        <v>100</v>
      </c>
      <c r="I116" s="53">
        <f>H116</f>
        <v>100</v>
      </c>
      <c r="J116" s="22"/>
      <c r="K116" s="51" t="s">
        <v>6</v>
      </c>
      <c r="L116" s="22"/>
      <c r="M116" s="28"/>
      <c r="N116" s="28"/>
      <c r="O116" s="24">
        <f>(O112+O109+O106+O103+O100)/5</f>
        <v>99.921948588591164</v>
      </c>
      <c r="P116" s="24">
        <f>O116</f>
        <v>99.921948588591164</v>
      </c>
      <c r="Q116" s="24">
        <f>(I116+P116)/2</f>
        <v>99.960974294295582</v>
      </c>
      <c r="R116" s="383" t="s">
        <v>490</v>
      </c>
      <c r="S116" s="157"/>
    </row>
    <row r="117" spans="1:20" s="26" customFormat="1" ht="83.25" customHeight="1" x14ac:dyDescent="0.25">
      <c r="A117" s="467" t="s">
        <v>82</v>
      </c>
      <c r="B117" s="456" t="s">
        <v>280</v>
      </c>
      <c r="C117" s="16" t="s">
        <v>12</v>
      </c>
      <c r="D117" s="52" t="s">
        <v>281</v>
      </c>
      <c r="E117" s="13"/>
      <c r="F117" s="33"/>
      <c r="G117" s="33"/>
      <c r="H117" s="75">
        <f>(H118+H119)/2</f>
        <v>100</v>
      </c>
      <c r="I117" s="99">
        <f>H117</f>
        <v>100</v>
      </c>
      <c r="J117" s="16" t="s">
        <v>12</v>
      </c>
      <c r="K117" s="54" t="str">
        <f>D117</f>
        <v>Реализация дополнительных общеобразовательных предпрофессиональных программ в области искусств - живопись</v>
      </c>
      <c r="L117" s="154"/>
      <c r="M117" s="80"/>
      <c r="N117" s="80"/>
      <c r="O117" s="75">
        <f>O118</f>
        <v>100</v>
      </c>
      <c r="P117" s="185">
        <f>O117</f>
        <v>100</v>
      </c>
      <c r="Q117" s="75">
        <f>(I117+P117)/2</f>
        <v>100</v>
      </c>
      <c r="R117" s="323"/>
      <c r="S117" s="346"/>
      <c r="T117" s="86"/>
    </row>
    <row r="118" spans="1:20" ht="118.5" customHeight="1" x14ac:dyDescent="0.25">
      <c r="A118" s="468"/>
      <c r="B118" s="457"/>
      <c r="C118" s="43" t="s">
        <v>7</v>
      </c>
      <c r="D118" s="48" t="s">
        <v>273</v>
      </c>
      <c r="E118" s="13" t="s">
        <v>27</v>
      </c>
      <c r="F118" s="33" t="s">
        <v>481</v>
      </c>
      <c r="G118" s="76">
        <v>72.2</v>
      </c>
      <c r="H118" s="76">
        <v>100</v>
      </c>
      <c r="I118" s="101"/>
      <c r="J118" s="43" t="s">
        <v>7</v>
      </c>
      <c r="K118" s="50" t="s">
        <v>346</v>
      </c>
      <c r="L118" s="321" t="s">
        <v>483</v>
      </c>
      <c r="M118" s="13">
        <v>56526</v>
      </c>
      <c r="N118" s="13">
        <v>56526</v>
      </c>
      <c r="O118" s="76">
        <f>N118/M118*100</f>
        <v>100</v>
      </c>
      <c r="P118" s="187"/>
      <c r="Q118" s="75"/>
      <c r="R118" s="323"/>
    </row>
    <row r="119" spans="1:20" ht="62.25" customHeight="1" x14ac:dyDescent="0.25">
      <c r="A119" s="468"/>
      <c r="B119" s="457"/>
      <c r="C119" s="43" t="s">
        <v>8</v>
      </c>
      <c r="D119" s="48" t="s">
        <v>36</v>
      </c>
      <c r="E119" s="13" t="s">
        <v>27</v>
      </c>
      <c r="F119" s="33" t="s">
        <v>480</v>
      </c>
      <c r="G119" s="33">
        <v>0</v>
      </c>
      <c r="H119" s="76">
        <v>100</v>
      </c>
      <c r="I119" s="101"/>
      <c r="J119" s="43"/>
      <c r="K119" s="43"/>
      <c r="L119" s="178"/>
      <c r="M119" s="13"/>
      <c r="N119" s="13"/>
      <c r="O119" s="76"/>
      <c r="P119" s="187"/>
      <c r="Q119" s="75"/>
      <c r="R119" s="323"/>
    </row>
    <row r="120" spans="1:20" s="26" customFormat="1" ht="104.25" customHeight="1" x14ac:dyDescent="0.25">
      <c r="A120" s="468"/>
      <c r="B120" s="457"/>
      <c r="C120" s="16" t="s">
        <v>13</v>
      </c>
      <c r="D120" s="52" t="s">
        <v>282</v>
      </c>
      <c r="E120" s="13"/>
      <c r="F120" s="33"/>
      <c r="G120" s="33"/>
      <c r="H120" s="75">
        <f>(H121+H122)/2</f>
        <v>100</v>
      </c>
      <c r="I120" s="99">
        <f>H120</f>
        <v>100</v>
      </c>
      <c r="J120" s="16" t="s">
        <v>13</v>
      </c>
      <c r="K120" s="54" t="str">
        <f>D120</f>
        <v>Реализация дополнительных общеобразовательных предпрофессиональных программ в области искусств - дизайн</v>
      </c>
      <c r="L120" s="154"/>
      <c r="M120" s="80"/>
      <c r="N120" s="80"/>
      <c r="O120" s="75">
        <f>O121</f>
        <v>100</v>
      </c>
      <c r="P120" s="185">
        <f>O120</f>
        <v>100</v>
      </c>
      <c r="Q120" s="75">
        <f>(I120+P120)/2</f>
        <v>100</v>
      </c>
      <c r="R120" s="323"/>
      <c r="S120" s="346"/>
      <c r="T120" s="86"/>
    </row>
    <row r="121" spans="1:20" ht="120" customHeight="1" x14ac:dyDescent="0.25">
      <c r="A121" s="468"/>
      <c r="B121" s="457"/>
      <c r="C121" s="43" t="s">
        <v>14</v>
      </c>
      <c r="D121" s="48" t="s">
        <v>273</v>
      </c>
      <c r="E121" s="13" t="s">
        <v>27</v>
      </c>
      <c r="F121" s="33" t="s">
        <v>481</v>
      </c>
      <c r="G121" s="76">
        <v>72.2</v>
      </c>
      <c r="H121" s="76">
        <v>100</v>
      </c>
      <c r="I121" s="101"/>
      <c r="J121" s="43" t="s">
        <v>14</v>
      </c>
      <c r="K121" s="50" t="s">
        <v>346</v>
      </c>
      <c r="L121" s="321" t="s">
        <v>483</v>
      </c>
      <c r="M121" s="13">
        <v>41098</v>
      </c>
      <c r="N121" s="13">
        <v>41098</v>
      </c>
      <c r="O121" s="76">
        <f>N121/M121*100</f>
        <v>100</v>
      </c>
      <c r="P121" s="187"/>
      <c r="Q121" s="75"/>
      <c r="R121" s="323"/>
    </row>
    <row r="122" spans="1:20" ht="79.5" customHeight="1" x14ac:dyDescent="0.25">
      <c r="A122" s="468"/>
      <c r="B122" s="457"/>
      <c r="C122" s="43" t="s">
        <v>15</v>
      </c>
      <c r="D122" s="48" t="s">
        <v>36</v>
      </c>
      <c r="E122" s="13" t="s">
        <v>27</v>
      </c>
      <c r="F122" s="33" t="s">
        <v>480</v>
      </c>
      <c r="G122" s="33">
        <v>0</v>
      </c>
      <c r="H122" s="76">
        <v>100</v>
      </c>
      <c r="I122" s="101"/>
      <c r="J122" s="43"/>
      <c r="K122" s="43"/>
      <c r="L122" s="178"/>
      <c r="M122" s="13"/>
      <c r="N122" s="13"/>
      <c r="O122" s="76"/>
      <c r="P122" s="187"/>
      <c r="Q122" s="75"/>
      <c r="R122" s="323"/>
    </row>
    <row r="123" spans="1:20" s="26" customFormat="1" ht="95.25" customHeight="1" x14ac:dyDescent="0.25">
      <c r="A123" s="468"/>
      <c r="B123" s="457"/>
      <c r="C123" s="16" t="s">
        <v>30</v>
      </c>
      <c r="D123" s="52" t="s">
        <v>278</v>
      </c>
      <c r="E123" s="13"/>
      <c r="F123" s="33"/>
      <c r="G123" s="33"/>
      <c r="H123" s="75">
        <f>(H124+H125+H126)/3</f>
        <v>100</v>
      </c>
      <c r="I123" s="99">
        <f>H123</f>
        <v>100</v>
      </c>
      <c r="J123" s="16" t="str">
        <f>C123</f>
        <v>III</v>
      </c>
      <c r="K123" s="54" t="str">
        <f>D123</f>
        <v xml:space="preserve">Реализация дополнительных общеобразовательных общеразвивающих программ в области искусств </v>
      </c>
      <c r="L123" s="154"/>
      <c r="M123" s="80"/>
      <c r="N123" s="80"/>
      <c r="O123" s="75">
        <f>O124</f>
        <v>100</v>
      </c>
      <c r="P123" s="185">
        <f>O123</f>
        <v>100</v>
      </c>
      <c r="Q123" s="75">
        <f>(I123+P123)/2</f>
        <v>100</v>
      </c>
      <c r="R123" s="323"/>
      <c r="S123" s="346"/>
      <c r="T123" s="86"/>
    </row>
    <row r="124" spans="1:20" ht="118.5" customHeight="1" x14ac:dyDescent="0.25">
      <c r="A124" s="468"/>
      <c r="B124" s="457"/>
      <c r="C124" s="43" t="s">
        <v>31</v>
      </c>
      <c r="D124" s="48" t="s">
        <v>279</v>
      </c>
      <c r="E124" s="13" t="s">
        <v>27</v>
      </c>
      <c r="F124" s="76" t="s">
        <v>482</v>
      </c>
      <c r="G124" s="76">
        <v>27.8</v>
      </c>
      <c r="H124" s="76">
        <v>100</v>
      </c>
      <c r="I124" s="101"/>
      <c r="J124" s="43" t="str">
        <f>C124</f>
        <v>3.1.</v>
      </c>
      <c r="K124" s="50" t="s">
        <v>346</v>
      </c>
      <c r="L124" s="321" t="s">
        <v>483</v>
      </c>
      <c r="M124" s="13">
        <v>31680</v>
      </c>
      <c r="N124" s="13">
        <v>31680</v>
      </c>
      <c r="O124" s="76">
        <f>N124/M124*100</f>
        <v>100</v>
      </c>
      <c r="P124" s="187"/>
      <c r="Q124" s="75"/>
      <c r="R124" s="323"/>
    </row>
    <row r="125" spans="1:20" ht="68.25" customHeight="1" x14ac:dyDescent="0.25">
      <c r="A125" s="468"/>
      <c r="B125" s="457"/>
      <c r="C125" s="43" t="s">
        <v>32</v>
      </c>
      <c r="D125" s="48" t="s">
        <v>36</v>
      </c>
      <c r="E125" s="13" t="s">
        <v>27</v>
      </c>
      <c r="F125" s="33" t="s">
        <v>480</v>
      </c>
      <c r="G125" s="33">
        <v>0</v>
      </c>
      <c r="H125" s="76">
        <v>100</v>
      </c>
      <c r="I125" s="101"/>
      <c r="J125" s="43"/>
      <c r="K125" s="50"/>
      <c r="L125" s="178"/>
      <c r="M125" s="13"/>
      <c r="N125" s="13"/>
      <c r="O125" s="76"/>
      <c r="P125" s="187"/>
      <c r="Q125" s="75"/>
      <c r="R125" s="323"/>
    </row>
    <row r="126" spans="1:20" ht="68.25" customHeight="1" x14ac:dyDescent="0.25">
      <c r="A126" s="468"/>
      <c r="B126" s="457"/>
      <c r="C126" s="43" t="s">
        <v>54</v>
      </c>
      <c r="D126" s="48" t="s">
        <v>347</v>
      </c>
      <c r="E126" s="13" t="s">
        <v>40</v>
      </c>
      <c r="F126" s="188">
        <v>68</v>
      </c>
      <c r="G126" s="33">
        <v>70</v>
      </c>
      <c r="H126" s="76">
        <v>100</v>
      </c>
      <c r="I126" s="101"/>
      <c r="J126" s="43"/>
      <c r="K126" s="50"/>
      <c r="L126" s="13"/>
      <c r="M126" s="13"/>
      <c r="N126" s="13"/>
      <c r="O126" s="76"/>
      <c r="P126" s="187"/>
      <c r="Q126" s="75"/>
      <c r="R126" s="323"/>
    </row>
    <row r="127" spans="1:20" ht="57" customHeight="1" x14ac:dyDescent="0.25">
      <c r="A127" s="469"/>
      <c r="B127" s="458"/>
      <c r="C127" s="22"/>
      <c r="D127" s="51" t="s">
        <v>6</v>
      </c>
      <c r="E127" s="22"/>
      <c r="F127" s="53"/>
      <c r="G127" s="53"/>
      <c r="H127" s="53">
        <f>(H123+H120+H117)/3</f>
        <v>100</v>
      </c>
      <c r="I127" s="53">
        <f>H127</f>
        <v>100</v>
      </c>
      <c r="J127" s="22"/>
      <c r="K127" s="51" t="s">
        <v>6</v>
      </c>
      <c r="L127" s="22"/>
      <c r="M127" s="28"/>
      <c r="N127" s="28"/>
      <c r="O127" s="24">
        <f>(O123+O120+O117)/3</f>
        <v>100</v>
      </c>
      <c r="P127" s="24">
        <f>O127</f>
        <v>100</v>
      </c>
      <c r="Q127" s="24">
        <f>(I127+P127)/2</f>
        <v>100</v>
      </c>
      <c r="R127" s="322" t="s">
        <v>33</v>
      </c>
      <c r="S127" s="157"/>
    </row>
    <row r="128" spans="1:20" s="26" customFormat="1" ht="101.25" customHeight="1" x14ac:dyDescent="0.25">
      <c r="A128" s="467" t="s">
        <v>83</v>
      </c>
      <c r="B128" s="492" t="s">
        <v>283</v>
      </c>
      <c r="C128" s="16" t="s">
        <v>12</v>
      </c>
      <c r="D128" s="52" t="s">
        <v>272</v>
      </c>
      <c r="E128" s="13"/>
      <c r="F128" s="33"/>
      <c r="G128" s="33"/>
      <c r="H128" s="75">
        <f>(H129+H130)/2</f>
        <v>100</v>
      </c>
      <c r="I128" s="99">
        <f>H128</f>
        <v>100</v>
      </c>
      <c r="J128" s="16" t="s">
        <v>12</v>
      </c>
      <c r="K128" s="54" t="str">
        <f>D128</f>
        <v>Реализация дополнительных общеобразовательных предпрофессиональных программ в области искусств - фортепиано</v>
      </c>
      <c r="L128" s="13"/>
      <c r="M128" s="80"/>
      <c r="N128" s="80"/>
      <c r="O128" s="75">
        <f>O129</f>
        <v>102.56410256410255</v>
      </c>
      <c r="P128" s="185">
        <f>O128</f>
        <v>102.56410256410255</v>
      </c>
      <c r="Q128" s="75">
        <f>(I128+P128)/2</f>
        <v>101.28205128205127</v>
      </c>
      <c r="R128" s="323"/>
      <c r="S128" s="346"/>
      <c r="T128" s="86"/>
    </row>
    <row r="129" spans="1:20" ht="115.5" x14ac:dyDescent="0.25">
      <c r="A129" s="468"/>
      <c r="B129" s="493"/>
      <c r="C129" s="43" t="s">
        <v>7</v>
      </c>
      <c r="D129" s="48" t="s">
        <v>273</v>
      </c>
      <c r="E129" s="13" t="s">
        <v>27</v>
      </c>
      <c r="F129" s="33" t="s">
        <v>481</v>
      </c>
      <c r="G129" s="76">
        <v>44</v>
      </c>
      <c r="H129" s="76">
        <v>100</v>
      </c>
      <c r="I129" s="101"/>
      <c r="J129" s="43" t="s">
        <v>7</v>
      </c>
      <c r="K129" s="50" t="s">
        <v>346</v>
      </c>
      <c r="L129" s="321" t="s">
        <v>483</v>
      </c>
      <c r="M129" s="13">
        <v>11583</v>
      </c>
      <c r="N129" s="13">
        <v>11880</v>
      </c>
      <c r="O129" s="76">
        <f>N129/M129*100</f>
        <v>102.56410256410255</v>
      </c>
      <c r="P129" s="187"/>
      <c r="Q129" s="75"/>
      <c r="R129" s="323"/>
    </row>
    <row r="130" spans="1:20" ht="63" customHeight="1" x14ac:dyDescent="0.25">
      <c r="A130" s="468"/>
      <c r="B130" s="493"/>
      <c r="C130" s="43" t="s">
        <v>8</v>
      </c>
      <c r="D130" s="48" t="s">
        <v>36</v>
      </c>
      <c r="E130" s="13" t="s">
        <v>27</v>
      </c>
      <c r="F130" s="33" t="s">
        <v>480</v>
      </c>
      <c r="G130" s="33">
        <v>0</v>
      </c>
      <c r="H130" s="76">
        <v>100</v>
      </c>
      <c r="I130" s="101"/>
      <c r="J130" s="43"/>
      <c r="K130" s="43"/>
      <c r="L130" s="178"/>
      <c r="M130" s="13"/>
      <c r="N130" s="13"/>
      <c r="O130" s="76"/>
      <c r="P130" s="187"/>
      <c r="Q130" s="75"/>
      <c r="R130" s="323"/>
    </row>
    <row r="131" spans="1:20" s="26" customFormat="1" ht="110.25" customHeight="1" x14ac:dyDescent="0.25">
      <c r="A131" s="468"/>
      <c r="B131" s="493"/>
      <c r="C131" s="16" t="s">
        <v>13</v>
      </c>
      <c r="D131" s="52" t="s">
        <v>274</v>
      </c>
      <c r="E131" s="13"/>
      <c r="F131" s="33"/>
      <c r="G131" s="33"/>
      <c r="H131" s="75">
        <f>(H132+H133)/2</f>
        <v>100</v>
      </c>
      <c r="I131" s="99">
        <f>H131</f>
        <v>100</v>
      </c>
      <c r="J131" s="16" t="s">
        <v>13</v>
      </c>
      <c r="K131" s="54" t="str">
        <f>D131</f>
        <v>Реализация дополнительных общеобразовательных предпрофессиональных программ в области искусств - духовые и ударные инструменты</v>
      </c>
      <c r="L131" s="13"/>
      <c r="M131" s="80"/>
      <c r="N131" s="80"/>
      <c r="O131" s="75">
        <f>O132</f>
        <v>110</v>
      </c>
      <c r="P131" s="185">
        <f>O131</f>
        <v>110</v>
      </c>
      <c r="Q131" s="75">
        <f>(I131+P131)/2</f>
        <v>105</v>
      </c>
      <c r="R131" s="323"/>
      <c r="S131" s="346"/>
      <c r="T131" s="86"/>
    </row>
    <row r="132" spans="1:20" ht="115.5" x14ac:dyDescent="0.25">
      <c r="A132" s="468"/>
      <c r="B132" s="493"/>
      <c r="C132" s="43" t="s">
        <v>14</v>
      </c>
      <c r="D132" s="48" t="s">
        <v>273</v>
      </c>
      <c r="E132" s="13" t="s">
        <v>27</v>
      </c>
      <c r="F132" s="33" t="s">
        <v>481</v>
      </c>
      <c r="G132" s="76">
        <v>44</v>
      </c>
      <c r="H132" s="76">
        <v>100</v>
      </c>
      <c r="I132" s="101"/>
      <c r="J132" s="43" t="s">
        <v>14</v>
      </c>
      <c r="K132" s="50" t="s">
        <v>346</v>
      </c>
      <c r="L132" s="321" t="s">
        <v>483</v>
      </c>
      <c r="M132" s="13">
        <v>4076</v>
      </c>
      <c r="N132" s="13">
        <v>5692</v>
      </c>
      <c r="O132" s="76">
        <v>110</v>
      </c>
      <c r="P132" s="187"/>
      <c r="Q132" s="75"/>
      <c r="R132" s="323"/>
    </row>
    <row r="133" spans="1:20" ht="60" customHeight="1" x14ac:dyDescent="0.25">
      <c r="A133" s="468"/>
      <c r="B133" s="493"/>
      <c r="C133" s="43" t="s">
        <v>15</v>
      </c>
      <c r="D133" s="48" t="s">
        <v>36</v>
      </c>
      <c r="E133" s="13" t="s">
        <v>27</v>
      </c>
      <c r="F133" s="33" t="s">
        <v>480</v>
      </c>
      <c r="G133" s="33">
        <v>0</v>
      </c>
      <c r="H133" s="76">
        <v>100</v>
      </c>
      <c r="I133" s="101"/>
      <c r="J133" s="43"/>
      <c r="K133" s="43"/>
      <c r="L133" s="178"/>
      <c r="M133" s="13"/>
      <c r="N133" s="13"/>
      <c r="O133" s="76"/>
      <c r="P133" s="187"/>
      <c r="Q133" s="75"/>
      <c r="R133" s="323"/>
    </row>
    <row r="134" spans="1:20" s="26" customFormat="1" ht="96" customHeight="1" x14ac:dyDescent="0.25">
      <c r="A134" s="468"/>
      <c r="B134" s="493"/>
      <c r="C134" s="16" t="s">
        <v>30</v>
      </c>
      <c r="D134" s="52" t="s">
        <v>275</v>
      </c>
      <c r="E134" s="13"/>
      <c r="F134" s="33"/>
      <c r="G134" s="33"/>
      <c r="H134" s="75">
        <f>(H135+H136)/2</f>
        <v>100</v>
      </c>
      <c r="I134" s="99">
        <f>H134</f>
        <v>100</v>
      </c>
      <c r="J134" s="16" t="str">
        <f>C134</f>
        <v>III</v>
      </c>
      <c r="K134" s="54" t="str">
        <f>D134</f>
        <v>Реализация дополнительных общеобразовательных предпрофессиональных программ в области искусств - струнные инструменты</v>
      </c>
      <c r="L134" s="13"/>
      <c r="M134" s="80"/>
      <c r="N134" s="80"/>
      <c r="O134" s="75">
        <f>O135</f>
        <v>110</v>
      </c>
      <c r="P134" s="185">
        <f>O134</f>
        <v>110</v>
      </c>
      <c r="Q134" s="75">
        <f>(I134+P134)/2</f>
        <v>105</v>
      </c>
      <c r="R134" s="323"/>
      <c r="S134" s="346"/>
      <c r="T134" s="86"/>
    </row>
    <row r="135" spans="1:20" ht="115.5" x14ac:dyDescent="0.25">
      <c r="A135" s="468"/>
      <c r="B135" s="493"/>
      <c r="C135" s="43" t="s">
        <v>31</v>
      </c>
      <c r="D135" s="48" t="s">
        <v>273</v>
      </c>
      <c r="E135" s="13" t="s">
        <v>27</v>
      </c>
      <c r="F135" s="76" t="s">
        <v>481</v>
      </c>
      <c r="G135" s="76">
        <v>44</v>
      </c>
      <c r="H135" s="76">
        <v>100</v>
      </c>
      <c r="I135" s="101"/>
      <c r="J135" s="43" t="str">
        <f>C135</f>
        <v>3.1.</v>
      </c>
      <c r="K135" s="50" t="s">
        <v>346</v>
      </c>
      <c r="L135" s="321" t="s">
        <v>483</v>
      </c>
      <c r="M135" s="13">
        <v>6649</v>
      </c>
      <c r="N135" s="13">
        <v>7425</v>
      </c>
      <c r="O135" s="76">
        <v>110</v>
      </c>
      <c r="P135" s="187"/>
      <c r="Q135" s="75"/>
      <c r="R135" s="323"/>
    </row>
    <row r="136" spans="1:20" ht="64.5" customHeight="1" x14ac:dyDescent="0.25">
      <c r="A136" s="468"/>
      <c r="B136" s="493"/>
      <c r="C136" s="43" t="s">
        <v>32</v>
      </c>
      <c r="D136" s="48" t="s">
        <v>36</v>
      </c>
      <c r="E136" s="13" t="s">
        <v>27</v>
      </c>
      <c r="F136" s="33" t="s">
        <v>480</v>
      </c>
      <c r="G136" s="33">
        <v>0</v>
      </c>
      <c r="H136" s="76">
        <v>100</v>
      </c>
      <c r="I136" s="101"/>
      <c r="J136" s="43"/>
      <c r="K136" s="43"/>
      <c r="L136" s="178"/>
      <c r="M136" s="13"/>
      <c r="N136" s="13"/>
      <c r="O136" s="76"/>
      <c r="P136" s="187"/>
      <c r="Q136" s="75"/>
      <c r="R136" s="323"/>
    </row>
    <row r="137" spans="1:20" s="26" customFormat="1" ht="102" customHeight="1" x14ac:dyDescent="0.25">
      <c r="A137" s="468"/>
      <c r="B137" s="493"/>
      <c r="C137" s="16" t="s">
        <v>44</v>
      </c>
      <c r="D137" s="52" t="s">
        <v>276</v>
      </c>
      <c r="E137" s="13"/>
      <c r="F137" s="33"/>
      <c r="G137" s="33"/>
      <c r="H137" s="75">
        <f>(H138+H139)/2</f>
        <v>100</v>
      </c>
      <c r="I137" s="99">
        <f>H137</f>
        <v>100</v>
      </c>
      <c r="J137" s="16" t="str">
        <f>C137</f>
        <v>IV</v>
      </c>
      <c r="K137" s="54" t="str">
        <f>D137</f>
        <v>Реализация дополнительных общеобразовательных предпрофессиональных программ в области искусств - народные инструменты</v>
      </c>
      <c r="L137" s="13"/>
      <c r="M137" s="80"/>
      <c r="N137" s="80"/>
      <c r="O137" s="75">
        <f>O138</f>
        <v>59.411670149493645</v>
      </c>
      <c r="P137" s="185">
        <f>O137</f>
        <v>59.411670149493645</v>
      </c>
      <c r="Q137" s="377">
        <f>(I137+P137)/2</f>
        <v>79.70583507474683</v>
      </c>
      <c r="R137" s="323"/>
      <c r="S137" s="346"/>
      <c r="T137" s="86"/>
    </row>
    <row r="138" spans="1:20" ht="115.5" x14ac:dyDescent="0.25">
      <c r="A138" s="468"/>
      <c r="B138" s="493"/>
      <c r="C138" s="43" t="s">
        <v>45</v>
      </c>
      <c r="D138" s="48" t="s">
        <v>273</v>
      </c>
      <c r="E138" s="13" t="s">
        <v>27</v>
      </c>
      <c r="F138" s="76" t="s">
        <v>481</v>
      </c>
      <c r="G138" s="76">
        <v>44</v>
      </c>
      <c r="H138" s="76">
        <v>100</v>
      </c>
      <c r="I138" s="101"/>
      <c r="J138" s="43" t="str">
        <f>C138</f>
        <v>4.1.</v>
      </c>
      <c r="K138" s="50" t="s">
        <v>346</v>
      </c>
      <c r="L138" s="143" t="s">
        <v>483</v>
      </c>
      <c r="M138" s="13">
        <v>6221</v>
      </c>
      <c r="N138" s="13">
        <v>3696</v>
      </c>
      <c r="O138" s="76">
        <f>N138/M138*100</f>
        <v>59.411670149493645</v>
      </c>
      <c r="P138" s="187"/>
      <c r="Q138" s="75"/>
      <c r="R138" s="323"/>
    </row>
    <row r="139" spans="1:20" ht="62.25" customHeight="1" x14ac:dyDescent="0.25">
      <c r="A139" s="468"/>
      <c r="B139" s="493"/>
      <c r="C139" s="43" t="s">
        <v>148</v>
      </c>
      <c r="D139" s="48" t="s">
        <v>36</v>
      </c>
      <c r="E139" s="13" t="s">
        <v>27</v>
      </c>
      <c r="F139" s="76">
        <v>0.5</v>
      </c>
      <c r="G139" s="33">
        <v>0</v>
      </c>
      <c r="H139" s="76">
        <v>100</v>
      </c>
      <c r="I139" s="101"/>
      <c r="J139" s="43"/>
      <c r="K139" s="43"/>
      <c r="L139" s="178"/>
      <c r="M139" s="13"/>
      <c r="N139" s="13"/>
      <c r="O139" s="76"/>
      <c r="P139" s="187"/>
      <c r="Q139" s="75"/>
      <c r="R139" s="323"/>
    </row>
    <row r="140" spans="1:20" s="26" customFormat="1" ht="109.5" customHeight="1" x14ac:dyDescent="0.25">
      <c r="A140" s="468"/>
      <c r="B140" s="493"/>
      <c r="C140" s="16" t="s">
        <v>175</v>
      </c>
      <c r="D140" s="52" t="s">
        <v>277</v>
      </c>
      <c r="E140" s="13"/>
      <c r="F140" s="33"/>
      <c r="G140" s="33"/>
      <c r="H140" s="75">
        <f>(H141+H142)/2</f>
        <v>100</v>
      </c>
      <c r="I140" s="99">
        <f>H140</f>
        <v>100</v>
      </c>
      <c r="J140" s="16" t="str">
        <f>C140</f>
        <v>V</v>
      </c>
      <c r="K140" s="54" t="str">
        <f>D140</f>
        <v>Реализация дополнительных общеобразовательных предпрофессиональных программ в области искусств - инструменты эстрадного оркестра</v>
      </c>
      <c r="L140" s="13"/>
      <c r="M140" s="80"/>
      <c r="N140" s="80"/>
      <c r="O140" s="75">
        <f>O141</f>
        <v>80.710955710955716</v>
      </c>
      <c r="P140" s="185">
        <f>O140</f>
        <v>80.710955710955716</v>
      </c>
      <c r="Q140" s="75">
        <f>(I140+P140)/2</f>
        <v>90.355477855477858</v>
      </c>
      <c r="R140" s="323"/>
      <c r="S140" s="346"/>
      <c r="T140" s="86"/>
    </row>
    <row r="141" spans="1:20" ht="112.5" customHeight="1" x14ac:dyDescent="0.25">
      <c r="A141" s="468"/>
      <c r="B141" s="493"/>
      <c r="C141" s="43" t="s">
        <v>176</v>
      </c>
      <c r="D141" s="48" t="s">
        <v>279</v>
      </c>
      <c r="E141" s="13" t="s">
        <v>27</v>
      </c>
      <c r="F141" s="76" t="s">
        <v>481</v>
      </c>
      <c r="G141" s="76">
        <v>44</v>
      </c>
      <c r="H141" s="76">
        <v>100</v>
      </c>
      <c r="I141" s="101"/>
      <c r="J141" s="43" t="str">
        <f>C141</f>
        <v>5.1.</v>
      </c>
      <c r="K141" s="50" t="s">
        <v>346</v>
      </c>
      <c r="L141" s="321" t="s">
        <v>483</v>
      </c>
      <c r="M141" s="13">
        <v>5148</v>
      </c>
      <c r="N141" s="13">
        <v>4155</v>
      </c>
      <c r="O141" s="368">
        <f>N141/M141*100</f>
        <v>80.710955710955716</v>
      </c>
      <c r="P141" s="187"/>
      <c r="Q141" s="75"/>
      <c r="R141" s="323"/>
    </row>
    <row r="142" spans="1:20" ht="49.5" x14ac:dyDescent="0.25">
      <c r="A142" s="468"/>
      <c r="B142" s="493"/>
      <c r="C142" s="43" t="s">
        <v>177</v>
      </c>
      <c r="D142" s="48" t="s">
        <v>36</v>
      </c>
      <c r="E142" s="13" t="s">
        <v>27</v>
      </c>
      <c r="F142" s="76">
        <v>0.5</v>
      </c>
      <c r="G142" s="33">
        <v>0</v>
      </c>
      <c r="H142" s="76">
        <v>100</v>
      </c>
      <c r="I142" s="101"/>
      <c r="J142" s="43"/>
      <c r="K142" s="43"/>
      <c r="L142" s="178"/>
      <c r="M142" s="13"/>
      <c r="N142" s="13"/>
      <c r="O142" s="76"/>
      <c r="P142" s="187"/>
      <c r="Q142" s="75"/>
      <c r="R142" s="323"/>
    </row>
    <row r="143" spans="1:20" s="26" customFormat="1" ht="79.5" customHeight="1" x14ac:dyDescent="0.25">
      <c r="A143" s="468"/>
      <c r="B143" s="493"/>
      <c r="C143" s="16" t="s">
        <v>181</v>
      </c>
      <c r="D143" s="52" t="s">
        <v>278</v>
      </c>
      <c r="E143" s="13"/>
      <c r="F143" s="33"/>
      <c r="G143" s="33"/>
      <c r="H143" s="75">
        <f>(H144+H145+H146)/3</f>
        <v>100</v>
      </c>
      <c r="I143" s="99">
        <f>H143</f>
        <v>100</v>
      </c>
      <c r="J143" s="16" t="str">
        <f>C143</f>
        <v>VI</v>
      </c>
      <c r="K143" s="54" t="str">
        <f>D143</f>
        <v xml:space="preserve">Реализация дополнительных общеобразовательных общеразвивающих программ в области искусств </v>
      </c>
      <c r="L143" s="13"/>
      <c r="M143" s="80"/>
      <c r="N143" s="80"/>
      <c r="O143" s="75">
        <f>O144</f>
        <v>110</v>
      </c>
      <c r="P143" s="185">
        <f>O143</f>
        <v>110</v>
      </c>
      <c r="Q143" s="75">
        <f>(I143+P143)/2</f>
        <v>105</v>
      </c>
      <c r="R143" s="323"/>
      <c r="S143" s="346"/>
      <c r="T143" s="86"/>
    </row>
    <row r="144" spans="1:20" ht="115.5" customHeight="1" x14ac:dyDescent="0.25">
      <c r="A144" s="468"/>
      <c r="B144" s="493"/>
      <c r="C144" s="43" t="s">
        <v>182</v>
      </c>
      <c r="D144" s="48" t="s">
        <v>279</v>
      </c>
      <c r="E144" s="13" t="s">
        <v>27</v>
      </c>
      <c r="F144" s="76" t="s">
        <v>482</v>
      </c>
      <c r="G144" s="76">
        <v>56</v>
      </c>
      <c r="H144" s="76">
        <v>100</v>
      </c>
      <c r="I144" s="101"/>
      <c r="J144" s="43" t="str">
        <f>C144</f>
        <v>6.1.</v>
      </c>
      <c r="K144" s="50" t="s">
        <v>346</v>
      </c>
      <c r="L144" s="13" t="s">
        <v>223</v>
      </c>
      <c r="M144" s="13">
        <v>24140</v>
      </c>
      <c r="N144" s="13">
        <v>26730</v>
      </c>
      <c r="O144" s="368">
        <v>110</v>
      </c>
      <c r="P144" s="187"/>
      <c r="Q144" s="75"/>
      <c r="R144" s="323"/>
    </row>
    <row r="145" spans="1:20" ht="68.25" customHeight="1" x14ac:dyDescent="0.25">
      <c r="A145" s="468"/>
      <c r="B145" s="493"/>
      <c r="C145" s="43" t="s">
        <v>183</v>
      </c>
      <c r="D145" s="48" t="s">
        <v>36</v>
      </c>
      <c r="E145" s="13" t="s">
        <v>27</v>
      </c>
      <c r="F145" s="76">
        <v>0.5</v>
      </c>
      <c r="G145" s="33">
        <v>0</v>
      </c>
      <c r="H145" s="76">
        <v>100</v>
      </c>
      <c r="I145" s="101"/>
      <c r="J145" s="43"/>
      <c r="K145" s="50"/>
      <c r="L145" s="13"/>
      <c r="M145" s="13"/>
      <c r="N145" s="13"/>
      <c r="O145" s="76"/>
      <c r="P145" s="187"/>
      <c r="Q145" s="75"/>
      <c r="R145" s="323"/>
    </row>
    <row r="146" spans="1:20" ht="68.25" customHeight="1" x14ac:dyDescent="0.25">
      <c r="A146" s="468"/>
      <c r="B146" s="493"/>
      <c r="C146" s="43" t="s">
        <v>348</v>
      </c>
      <c r="D146" s="48" t="s">
        <v>347</v>
      </c>
      <c r="E146" s="13" t="s">
        <v>40</v>
      </c>
      <c r="F146" s="188">
        <v>133</v>
      </c>
      <c r="G146" s="33">
        <v>162</v>
      </c>
      <c r="H146" s="76">
        <v>100</v>
      </c>
      <c r="I146" s="99">
        <f>H146</f>
        <v>100</v>
      </c>
      <c r="J146" s="43"/>
      <c r="K146" s="50"/>
      <c r="L146" s="13"/>
      <c r="M146" s="13"/>
      <c r="N146" s="13"/>
      <c r="O146" s="76"/>
      <c r="P146" s="187"/>
      <c r="Q146" s="75"/>
      <c r="R146" s="323"/>
    </row>
    <row r="147" spans="1:20" ht="57" customHeight="1" x14ac:dyDescent="0.25">
      <c r="A147" s="469"/>
      <c r="B147" s="494"/>
      <c r="C147" s="22"/>
      <c r="D147" s="51" t="s">
        <v>6</v>
      </c>
      <c r="E147" s="96"/>
      <c r="F147" s="53"/>
      <c r="G147" s="53"/>
      <c r="H147" s="53">
        <f>(H143+H140+H137+H134+H131+H128)/6</f>
        <v>100</v>
      </c>
      <c r="I147" s="53">
        <f>H147</f>
        <v>100</v>
      </c>
      <c r="J147" s="96"/>
      <c r="K147" s="51" t="s">
        <v>6</v>
      </c>
      <c r="L147" s="96"/>
      <c r="M147" s="96"/>
      <c r="N147" s="96"/>
      <c r="O147" s="24">
        <f>(O143+O140+O137+O134+O131+O128)/6</f>
        <v>95.447788070758648</v>
      </c>
      <c r="P147" s="24">
        <f>O147</f>
        <v>95.447788070758648</v>
      </c>
      <c r="Q147" s="24">
        <f>(I147+P147)/2</f>
        <v>97.723894035379317</v>
      </c>
      <c r="R147" s="376" t="s">
        <v>586</v>
      </c>
      <c r="S147" s="157"/>
    </row>
    <row r="148" spans="1:20" s="26" customFormat="1" ht="88.5" customHeight="1" x14ac:dyDescent="0.25">
      <c r="A148" s="467" t="s">
        <v>84</v>
      </c>
      <c r="B148" s="456" t="s">
        <v>284</v>
      </c>
      <c r="C148" s="16" t="s">
        <v>12</v>
      </c>
      <c r="D148" s="52" t="s">
        <v>272</v>
      </c>
      <c r="E148" s="13"/>
      <c r="F148" s="33"/>
      <c r="G148" s="33"/>
      <c r="H148" s="75">
        <f>(H149+H150)/2</f>
        <v>100</v>
      </c>
      <c r="I148" s="99">
        <f>H148</f>
        <v>100</v>
      </c>
      <c r="J148" s="16" t="s">
        <v>12</v>
      </c>
      <c r="K148" s="54" t="str">
        <f>D148</f>
        <v>Реализация дополнительных общеобразовательных предпрофессиональных программ в области искусств - фортепиано</v>
      </c>
      <c r="L148" s="13"/>
      <c r="M148" s="80"/>
      <c r="N148" s="80"/>
      <c r="O148" s="75">
        <f>O149</f>
        <v>97.980038022813687</v>
      </c>
      <c r="P148" s="185">
        <f>O148</f>
        <v>97.980038022813687</v>
      </c>
      <c r="Q148" s="75">
        <f>(I148+P148)/2</f>
        <v>98.990019011406844</v>
      </c>
      <c r="R148" s="323"/>
      <c r="S148" s="346"/>
      <c r="T148" s="86"/>
    </row>
    <row r="149" spans="1:20" ht="111.75" customHeight="1" x14ac:dyDescent="0.25">
      <c r="A149" s="468"/>
      <c r="B149" s="457"/>
      <c r="C149" s="43" t="s">
        <v>7</v>
      </c>
      <c r="D149" s="48" t="s">
        <v>273</v>
      </c>
      <c r="E149" s="13" t="s">
        <v>27</v>
      </c>
      <c r="F149" s="33" t="s">
        <v>481</v>
      </c>
      <c r="G149" s="76">
        <v>75.3</v>
      </c>
      <c r="H149" s="76">
        <v>100</v>
      </c>
      <c r="I149" s="101"/>
      <c r="J149" s="43" t="s">
        <v>7</v>
      </c>
      <c r="K149" s="43" t="s">
        <v>93</v>
      </c>
      <c r="L149" s="321" t="s">
        <v>483</v>
      </c>
      <c r="M149" s="13">
        <v>8416</v>
      </c>
      <c r="N149" s="13">
        <v>8246</v>
      </c>
      <c r="O149" s="76">
        <f>N149/M149*100</f>
        <v>97.980038022813687</v>
      </c>
      <c r="P149" s="187"/>
      <c r="Q149" s="75"/>
      <c r="R149" s="323"/>
    </row>
    <row r="150" spans="1:20" ht="68.25" customHeight="1" x14ac:dyDescent="0.25">
      <c r="A150" s="468"/>
      <c r="B150" s="457"/>
      <c r="C150" s="43" t="s">
        <v>8</v>
      </c>
      <c r="D150" s="48" t="s">
        <v>36</v>
      </c>
      <c r="E150" s="13" t="s">
        <v>27</v>
      </c>
      <c r="F150" s="33" t="s">
        <v>480</v>
      </c>
      <c r="G150" s="33">
        <v>0</v>
      </c>
      <c r="H150" s="76">
        <v>100</v>
      </c>
      <c r="I150" s="101"/>
      <c r="J150" s="43"/>
      <c r="K150" s="43"/>
      <c r="L150" s="178"/>
      <c r="M150" s="13"/>
      <c r="N150" s="13"/>
      <c r="O150" s="76"/>
      <c r="P150" s="187"/>
      <c r="Q150" s="75"/>
      <c r="R150" s="323"/>
    </row>
    <row r="151" spans="1:20" s="26" customFormat="1" ht="115.5" customHeight="1" x14ac:dyDescent="0.25">
      <c r="A151" s="468"/>
      <c r="B151" s="457"/>
      <c r="C151" s="16" t="s">
        <v>13</v>
      </c>
      <c r="D151" s="52" t="s">
        <v>274</v>
      </c>
      <c r="E151" s="13"/>
      <c r="F151" s="33"/>
      <c r="G151" s="33"/>
      <c r="H151" s="75">
        <f>(H152+H153)/2</f>
        <v>100</v>
      </c>
      <c r="I151" s="99">
        <f>H151</f>
        <v>100</v>
      </c>
      <c r="J151" s="16" t="s">
        <v>13</v>
      </c>
      <c r="K151" s="54" t="str">
        <f>D151</f>
        <v>Реализация дополнительных общеобразовательных предпрофессиональных программ в области искусств - духовые и ударные инструменты</v>
      </c>
      <c r="L151" s="13"/>
      <c r="M151" s="80"/>
      <c r="N151" s="80"/>
      <c r="O151" s="75">
        <f>O152</f>
        <v>98.006324762821393</v>
      </c>
      <c r="P151" s="185">
        <f>O151</f>
        <v>98.006324762821393</v>
      </c>
      <c r="Q151" s="75">
        <f>(I151+P151)/2</f>
        <v>99.003162381410704</v>
      </c>
      <c r="R151" s="323"/>
      <c r="S151" s="346"/>
      <c r="T151" s="86"/>
    </row>
    <row r="152" spans="1:20" ht="117.75" customHeight="1" x14ac:dyDescent="0.25">
      <c r="A152" s="468"/>
      <c r="B152" s="457"/>
      <c r="C152" s="43" t="s">
        <v>14</v>
      </c>
      <c r="D152" s="48" t="s">
        <v>273</v>
      </c>
      <c r="E152" s="13" t="s">
        <v>27</v>
      </c>
      <c r="F152" s="33" t="s">
        <v>481</v>
      </c>
      <c r="G152" s="76">
        <v>75.3</v>
      </c>
      <c r="H152" s="76">
        <v>100</v>
      </c>
      <c r="I152" s="101"/>
      <c r="J152" s="43" t="s">
        <v>14</v>
      </c>
      <c r="K152" s="43" t="s">
        <v>93</v>
      </c>
      <c r="L152" s="321" t="s">
        <v>483</v>
      </c>
      <c r="M152" s="13">
        <v>14546</v>
      </c>
      <c r="N152" s="13">
        <v>14256</v>
      </c>
      <c r="O152" s="76">
        <f>N152/M152*100</f>
        <v>98.006324762821393</v>
      </c>
      <c r="P152" s="187"/>
      <c r="Q152" s="75"/>
      <c r="R152" s="323"/>
    </row>
    <row r="153" spans="1:20" ht="72.75" customHeight="1" x14ac:dyDescent="0.25">
      <c r="A153" s="468"/>
      <c r="B153" s="457"/>
      <c r="C153" s="43" t="s">
        <v>15</v>
      </c>
      <c r="D153" s="48" t="s">
        <v>36</v>
      </c>
      <c r="E153" s="13" t="s">
        <v>27</v>
      </c>
      <c r="F153" s="33" t="s">
        <v>480</v>
      </c>
      <c r="G153" s="33">
        <v>0</v>
      </c>
      <c r="H153" s="76">
        <v>100</v>
      </c>
      <c r="I153" s="101"/>
      <c r="J153" s="43"/>
      <c r="K153" s="43"/>
      <c r="L153" s="178"/>
      <c r="M153" s="13"/>
      <c r="N153" s="13"/>
      <c r="O153" s="76"/>
      <c r="P153" s="187"/>
      <c r="Q153" s="75"/>
      <c r="R153" s="323"/>
    </row>
    <row r="154" spans="1:20" s="26" customFormat="1" ht="99" customHeight="1" x14ac:dyDescent="0.25">
      <c r="A154" s="468"/>
      <c r="B154" s="457"/>
      <c r="C154" s="16" t="s">
        <v>30</v>
      </c>
      <c r="D154" s="52" t="s">
        <v>275</v>
      </c>
      <c r="E154" s="13"/>
      <c r="F154" s="33"/>
      <c r="G154" s="33"/>
      <c r="H154" s="75">
        <f>(H155+H156)/2</f>
        <v>100</v>
      </c>
      <c r="I154" s="99">
        <f>H154</f>
        <v>100</v>
      </c>
      <c r="J154" s="16" t="str">
        <f>C154</f>
        <v>III</v>
      </c>
      <c r="K154" s="54" t="str">
        <f>D154</f>
        <v>Реализация дополнительных общеобразовательных предпрофессиональных программ в области искусств - струнные инструменты</v>
      </c>
      <c r="L154" s="13"/>
      <c r="M154" s="80"/>
      <c r="N154" s="80"/>
      <c r="O154" s="75">
        <f>O155</f>
        <v>99.004602376110455</v>
      </c>
      <c r="P154" s="185">
        <f>O154</f>
        <v>99.004602376110455</v>
      </c>
      <c r="Q154" s="75">
        <f>(I154+P154)/2</f>
        <v>99.502301188055227</v>
      </c>
      <c r="R154" s="323"/>
      <c r="S154" s="346"/>
      <c r="T154" s="86"/>
    </row>
    <row r="155" spans="1:20" ht="110.25" customHeight="1" x14ac:dyDescent="0.25">
      <c r="A155" s="468"/>
      <c r="B155" s="457"/>
      <c r="C155" s="43" t="s">
        <v>31</v>
      </c>
      <c r="D155" s="48" t="s">
        <v>273</v>
      </c>
      <c r="E155" s="13" t="s">
        <v>27</v>
      </c>
      <c r="F155" s="76" t="s">
        <v>481</v>
      </c>
      <c r="G155" s="76">
        <v>75.3</v>
      </c>
      <c r="H155" s="76">
        <v>100</v>
      </c>
      <c r="I155" s="101"/>
      <c r="J155" s="43" t="str">
        <f>C155</f>
        <v>3.1.</v>
      </c>
      <c r="K155" s="43" t="s">
        <v>93</v>
      </c>
      <c r="L155" s="143" t="s">
        <v>483</v>
      </c>
      <c r="M155" s="13">
        <v>9343</v>
      </c>
      <c r="N155" s="13">
        <v>9250</v>
      </c>
      <c r="O155" s="76">
        <f>N155/M155*100</f>
        <v>99.004602376110455</v>
      </c>
      <c r="P155" s="187"/>
      <c r="Q155" s="75"/>
      <c r="R155" s="323"/>
    </row>
    <row r="156" spans="1:20" ht="62.25" customHeight="1" x14ac:dyDescent="0.25">
      <c r="A156" s="468"/>
      <c r="B156" s="457"/>
      <c r="C156" s="43" t="s">
        <v>32</v>
      </c>
      <c r="D156" s="48" t="s">
        <v>36</v>
      </c>
      <c r="E156" s="13" t="s">
        <v>27</v>
      </c>
      <c r="F156" s="33" t="s">
        <v>480</v>
      </c>
      <c r="G156" s="33">
        <v>0</v>
      </c>
      <c r="H156" s="76">
        <v>100</v>
      </c>
      <c r="I156" s="101"/>
      <c r="J156" s="43"/>
      <c r="K156" s="43"/>
      <c r="L156" s="178"/>
      <c r="M156" s="13"/>
      <c r="N156" s="13"/>
      <c r="O156" s="76"/>
      <c r="P156" s="187"/>
      <c r="Q156" s="75"/>
      <c r="R156" s="323"/>
    </row>
    <row r="157" spans="1:20" s="26" customFormat="1" ht="106.5" customHeight="1" x14ac:dyDescent="0.25">
      <c r="A157" s="468"/>
      <c r="B157" s="457"/>
      <c r="C157" s="16" t="s">
        <v>44</v>
      </c>
      <c r="D157" s="52" t="s">
        <v>276</v>
      </c>
      <c r="E157" s="13"/>
      <c r="F157" s="33"/>
      <c r="G157" s="33"/>
      <c r="H157" s="75">
        <f>(H158+H159)/2</f>
        <v>100</v>
      </c>
      <c r="I157" s="99">
        <f>H157</f>
        <v>100</v>
      </c>
      <c r="J157" s="16" t="str">
        <f>C157</f>
        <v>IV</v>
      </c>
      <c r="K157" s="54" t="str">
        <f>D157</f>
        <v>Реализация дополнительных общеобразовательных предпрофессиональных программ в области искусств - народные инструменты</v>
      </c>
      <c r="L157" s="13"/>
      <c r="M157" s="80"/>
      <c r="N157" s="80"/>
      <c r="O157" s="75">
        <f>O158</f>
        <v>99.00318260973998</v>
      </c>
      <c r="P157" s="185">
        <f>O157</f>
        <v>99.00318260973998</v>
      </c>
      <c r="Q157" s="75">
        <f>(I157+P157)/2</f>
        <v>99.50159130486999</v>
      </c>
      <c r="R157" s="323"/>
      <c r="S157" s="346"/>
      <c r="T157" s="86"/>
    </row>
    <row r="158" spans="1:20" ht="111" customHeight="1" x14ac:dyDescent="0.25">
      <c r="A158" s="468"/>
      <c r="B158" s="457"/>
      <c r="C158" s="43" t="s">
        <v>45</v>
      </c>
      <c r="D158" s="48" t="s">
        <v>273</v>
      </c>
      <c r="E158" s="13" t="s">
        <v>27</v>
      </c>
      <c r="F158" s="76" t="s">
        <v>481</v>
      </c>
      <c r="G158" s="76">
        <v>75.3</v>
      </c>
      <c r="H158" s="76">
        <v>100</v>
      </c>
      <c r="I158" s="101"/>
      <c r="J158" s="43" t="str">
        <f>C158</f>
        <v>4.1.</v>
      </c>
      <c r="K158" s="43" t="s">
        <v>93</v>
      </c>
      <c r="L158" s="321" t="s">
        <v>483</v>
      </c>
      <c r="M158" s="13">
        <v>16653</v>
      </c>
      <c r="N158" s="13">
        <v>16487</v>
      </c>
      <c r="O158" s="76">
        <f>N158/M158*100</f>
        <v>99.00318260973998</v>
      </c>
      <c r="P158" s="187"/>
      <c r="Q158" s="75"/>
      <c r="R158" s="323"/>
    </row>
    <row r="159" spans="1:20" ht="59.25" customHeight="1" x14ac:dyDescent="0.25">
      <c r="A159" s="468"/>
      <c r="B159" s="457"/>
      <c r="C159" s="43" t="s">
        <v>148</v>
      </c>
      <c r="D159" s="48" t="s">
        <v>36</v>
      </c>
      <c r="E159" s="13" t="s">
        <v>27</v>
      </c>
      <c r="F159" s="76">
        <v>0.5</v>
      </c>
      <c r="G159" s="33">
        <v>0</v>
      </c>
      <c r="H159" s="76">
        <v>100</v>
      </c>
      <c r="I159" s="101"/>
      <c r="J159" s="43"/>
      <c r="K159" s="43"/>
      <c r="L159" s="178"/>
      <c r="M159" s="13"/>
      <c r="N159" s="13"/>
      <c r="O159" s="76"/>
      <c r="P159" s="187"/>
      <c r="Q159" s="75"/>
      <c r="R159" s="323"/>
    </row>
    <row r="160" spans="1:20" s="26" customFormat="1" ht="112.5" customHeight="1" x14ac:dyDescent="0.25">
      <c r="A160" s="468"/>
      <c r="B160" s="457"/>
      <c r="C160" s="16" t="s">
        <v>175</v>
      </c>
      <c r="D160" s="52" t="s">
        <v>285</v>
      </c>
      <c r="E160" s="13"/>
      <c r="F160" s="33"/>
      <c r="G160" s="33"/>
      <c r="H160" s="75">
        <f>(H161+H162)/2</f>
        <v>100</v>
      </c>
      <c r="I160" s="99">
        <f>H160</f>
        <v>100</v>
      </c>
      <c r="J160" s="16" t="str">
        <f>C160</f>
        <v>V</v>
      </c>
      <c r="K160" s="54" t="str">
        <f>D160</f>
        <v>Реализация дополнительных общеобразовательных предпрофессиональных программ в области искусств - хореографическое искусство</v>
      </c>
      <c r="L160" s="13"/>
      <c r="M160" s="80"/>
      <c r="N160" s="80"/>
      <c r="O160" s="75">
        <f>O161</f>
        <v>100</v>
      </c>
      <c r="P160" s="185">
        <f>O160</f>
        <v>100</v>
      </c>
      <c r="Q160" s="75">
        <f>(I160+P160)/2</f>
        <v>100</v>
      </c>
      <c r="R160" s="323"/>
      <c r="S160" s="346"/>
      <c r="T160" s="86"/>
    </row>
    <row r="161" spans="1:20" ht="111.75" customHeight="1" x14ac:dyDescent="0.25">
      <c r="A161" s="468"/>
      <c r="B161" s="457"/>
      <c r="C161" s="43" t="s">
        <v>176</v>
      </c>
      <c r="D161" s="48" t="s">
        <v>273</v>
      </c>
      <c r="E161" s="13" t="s">
        <v>27</v>
      </c>
      <c r="F161" s="76" t="s">
        <v>481</v>
      </c>
      <c r="G161" s="76">
        <v>75.3</v>
      </c>
      <c r="H161" s="76">
        <v>100</v>
      </c>
      <c r="I161" s="101"/>
      <c r="J161" s="43" t="str">
        <f>C161</f>
        <v>5.1.</v>
      </c>
      <c r="K161" s="43" t="s">
        <v>93</v>
      </c>
      <c r="L161" s="321" t="s">
        <v>483</v>
      </c>
      <c r="M161" s="13">
        <v>21136</v>
      </c>
      <c r="N161" s="13">
        <v>21136</v>
      </c>
      <c r="O161" s="76">
        <f>N161/M161*100</f>
        <v>100</v>
      </c>
      <c r="P161" s="187"/>
      <c r="Q161" s="75"/>
      <c r="R161" s="323"/>
    </row>
    <row r="162" spans="1:20" ht="74.25" customHeight="1" x14ac:dyDescent="0.25">
      <c r="A162" s="468"/>
      <c r="B162" s="457"/>
      <c r="C162" s="43" t="s">
        <v>177</v>
      </c>
      <c r="D162" s="48" t="s">
        <v>36</v>
      </c>
      <c r="E162" s="13" t="s">
        <v>27</v>
      </c>
      <c r="F162" s="76">
        <v>0.5</v>
      </c>
      <c r="G162" s="33">
        <v>0</v>
      </c>
      <c r="H162" s="76">
        <v>100</v>
      </c>
      <c r="I162" s="101"/>
      <c r="J162" s="43"/>
      <c r="K162" s="43"/>
      <c r="L162" s="178"/>
      <c r="M162" s="13"/>
      <c r="N162" s="13"/>
      <c r="O162" s="76"/>
      <c r="P162" s="187"/>
      <c r="Q162" s="75"/>
      <c r="R162" s="323"/>
    </row>
    <row r="163" spans="1:20" s="26" customFormat="1" ht="108.75" customHeight="1" x14ac:dyDescent="0.25">
      <c r="A163" s="468"/>
      <c r="B163" s="457"/>
      <c r="C163" s="16" t="s">
        <v>181</v>
      </c>
      <c r="D163" s="52" t="s">
        <v>281</v>
      </c>
      <c r="E163" s="13"/>
      <c r="F163" s="33"/>
      <c r="G163" s="33"/>
      <c r="H163" s="75">
        <f>(H164+H165)/2</f>
        <v>100</v>
      </c>
      <c r="I163" s="99">
        <f>H163</f>
        <v>100</v>
      </c>
      <c r="J163" s="16" t="str">
        <f>C163</f>
        <v>VI</v>
      </c>
      <c r="K163" s="54" t="str">
        <f>D163</f>
        <v>Реализация дополнительных общеобразовательных предпрофессиональных программ в области искусств - живопись</v>
      </c>
      <c r="L163" s="13"/>
      <c r="M163" s="80"/>
      <c r="N163" s="80"/>
      <c r="O163" s="75">
        <f>O164</f>
        <v>99.00065174885944</v>
      </c>
      <c r="P163" s="185">
        <f>O163</f>
        <v>99.00065174885944</v>
      </c>
      <c r="Q163" s="75">
        <f>(I163+P163)/2</f>
        <v>99.50032587442972</v>
      </c>
      <c r="R163" s="323"/>
      <c r="S163" s="346"/>
      <c r="T163" s="86"/>
    </row>
    <row r="164" spans="1:20" ht="109.5" customHeight="1" x14ac:dyDescent="0.25">
      <c r="A164" s="468"/>
      <c r="B164" s="457"/>
      <c r="C164" s="43" t="s">
        <v>182</v>
      </c>
      <c r="D164" s="48" t="s">
        <v>273</v>
      </c>
      <c r="E164" s="13" t="s">
        <v>27</v>
      </c>
      <c r="F164" s="76" t="s">
        <v>481</v>
      </c>
      <c r="G164" s="76">
        <v>75.3</v>
      </c>
      <c r="H164" s="76">
        <v>100</v>
      </c>
      <c r="I164" s="101"/>
      <c r="J164" s="43" t="str">
        <f>C164</f>
        <v>6.1.</v>
      </c>
      <c r="K164" s="43" t="s">
        <v>93</v>
      </c>
      <c r="L164" s="321" t="s">
        <v>483</v>
      </c>
      <c r="M164" s="13">
        <v>36824</v>
      </c>
      <c r="N164" s="13">
        <v>36456</v>
      </c>
      <c r="O164" s="76">
        <f>N164/M164*100</f>
        <v>99.00065174885944</v>
      </c>
      <c r="P164" s="187"/>
      <c r="Q164" s="75"/>
      <c r="R164" s="323"/>
    </row>
    <row r="165" spans="1:20" ht="74.25" customHeight="1" x14ac:dyDescent="0.25">
      <c r="A165" s="468"/>
      <c r="B165" s="457"/>
      <c r="C165" s="43" t="s">
        <v>183</v>
      </c>
      <c r="D165" s="48" t="s">
        <v>36</v>
      </c>
      <c r="E165" s="13" t="s">
        <v>27</v>
      </c>
      <c r="F165" s="76">
        <v>0.5</v>
      </c>
      <c r="G165" s="33">
        <v>0</v>
      </c>
      <c r="H165" s="76">
        <v>100</v>
      </c>
      <c r="I165" s="101"/>
      <c r="J165" s="43"/>
      <c r="K165" s="43"/>
      <c r="L165" s="178"/>
      <c r="M165" s="13"/>
      <c r="N165" s="13"/>
      <c r="O165" s="76"/>
      <c r="P165" s="187"/>
      <c r="Q165" s="75"/>
      <c r="R165" s="323"/>
    </row>
    <row r="166" spans="1:20" s="26" customFormat="1" ht="114.75" customHeight="1" x14ac:dyDescent="0.25">
      <c r="A166" s="468"/>
      <c r="B166" s="457"/>
      <c r="C166" s="16" t="s">
        <v>228</v>
      </c>
      <c r="D166" s="52" t="s">
        <v>282</v>
      </c>
      <c r="E166" s="13"/>
      <c r="F166" s="33"/>
      <c r="G166" s="33"/>
      <c r="H166" s="75">
        <f>(H167+H168)/2</f>
        <v>100</v>
      </c>
      <c r="I166" s="99">
        <f>H166</f>
        <v>100</v>
      </c>
      <c r="J166" s="16" t="str">
        <f>C166</f>
        <v>VII</v>
      </c>
      <c r="K166" s="54" t="str">
        <f>D166</f>
        <v>Реализация дополнительных общеобразовательных предпрофессиональных программ в области искусств - дизайн</v>
      </c>
      <c r="L166" s="13"/>
      <c r="M166" s="80"/>
      <c r="N166" s="80"/>
      <c r="O166" s="75">
        <f>O167</f>
        <v>100</v>
      </c>
      <c r="P166" s="185">
        <f>O166</f>
        <v>100</v>
      </c>
      <c r="Q166" s="75">
        <f>(I166+P166)/2</f>
        <v>100</v>
      </c>
      <c r="R166" s="323"/>
      <c r="S166" s="346"/>
      <c r="T166" s="86"/>
    </row>
    <row r="167" spans="1:20" ht="119.25" customHeight="1" x14ac:dyDescent="0.25">
      <c r="A167" s="468"/>
      <c r="B167" s="457"/>
      <c r="C167" s="43" t="s">
        <v>229</v>
      </c>
      <c r="D167" s="48" t="s">
        <v>273</v>
      </c>
      <c r="E167" s="13" t="s">
        <v>27</v>
      </c>
      <c r="F167" s="76" t="s">
        <v>481</v>
      </c>
      <c r="G167" s="76">
        <v>75.3</v>
      </c>
      <c r="H167" s="76">
        <v>100</v>
      </c>
      <c r="I167" s="101"/>
      <c r="J167" s="43" t="str">
        <f>C167</f>
        <v>7.1.</v>
      </c>
      <c r="K167" s="43" t="s">
        <v>93</v>
      </c>
      <c r="L167" s="321" t="s">
        <v>483</v>
      </c>
      <c r="M167" s="13">
        <v>6805</v>
      </c>
      <c r="N167" s="13">
        <v>6805</v>
      </c>
      <c r="O167" s="76">
        <f>N167/M167*100</f>
        <v>100</v>
      </c>
      <c r="P167" s="187"/>
      <c r="Q167" s="75"/>
      <c r="R167" s="323"/>
    </row>
    <row r="168" spans="1:20" ht="74.25" customHeight="1" x14ac:dyDescent="0.25">
      <c r="A168" s="468"/>
      <c r="B168" s="457"/>
      <c r="C168" s="43" t="s">
        <v>237</v>
      </c>
      <c r="D168" s="48" t="s">
        <v>36</v>
      </c>
      <c r="E168" s="13" t="s">
        <v>27</v>
      </c>
      <c r="F168" s="76">
        <v>0.5</v>
      </c>
      <c r="G168" s="33">
        <v>0</v>
      </c>
      <c r="H168" s="76">
        <v>100</v>
      </c>
      <c r="I168" s="101"/>
      <c r="J168" s="43"/>
      <c r="K168" s="43"/>
      <c r="L168" s="178"/>
      <c r="M168" s="13"/>
      <c r="N168" s="13"/>
      <c r="O168" s="76"/>
      <c r="P168" s="187"/>
      <c r="Q168" s="75"/>
      <c r="R168" s="323"/>
    </row>
    <row r="169" spans="1:20" s="26" customFormat="1" ht="105.75" customHeight="1" x14ac:dyDescent="0.25">
      <c r="A169" s="468"/>
      <c r="B169" s="457"/>
      <c r="C169" s="16" t="s">
        <v>230</v>
      </c>
      <c r="D169" s="52" t="s">
        <v>278</v>
      </c>
      <c r="E169" s="13"/>
      <c r="F169" s="33"/>
      <c r="G169" s="33"/>
      <c r="H169" s="75">
        <f>(H170+H171+H172)/3</f>
        <v>100</v>
      </c>
      <c r="I169" s="99">
        <f>H169</f>
        <v>100</v>
      </c>
      <c r="J169" s="16" t="str">
        <f>C169</f>
        <v>VIII</v>
      </c>
      <c r="K169" s="54" t="str">
        <f>D169</f>
        <v xml:space="preserve">Реализация дополнительных общеобразовательных общеразвивающих программ в области искусств </v>
      </c>
      <c r="L169" s="13"/>
      <c r="M169" s="80"/>
      <c r="N169" s="80"/>
      <c r="O169" s="75">
        <f>O170</f>
        <v>100</v>
      </c>
      <c r="P169" s="185">
        <f>O169</f>
        <v>100</v>
      </c>
      <c r="Q169" s="75">
        <f>(I169+P169)/2</f>
        <v>100</v>
      </c>
      <c r="R169" s="323"/>
      <c r="S169" s="346"/>
      <c r="T169" s="86"/>
    </row>
    <row r="170" spans="1:20" ht="107.25" customHeight="1" x14ac:dyDescent="0.25">
      <c r="A170" s="468"/>
      <c r="B170" s="457"/>
      <c r="C170" s="43" t="s">
        <v>231</v>
      </c>
      <c r="D170" s="48" t="s">
        <v>279</v>
      </c>
      <c r="E170" s="13" t="s">
        <v>27</v>
      </c>
      <c r="F170" s="76" t="s">
        <v>482</v>
      </c>
      <c r="G170" s="76">
        <v>24.7</v>
      </c>
      <c r="H170" s="76">
        <v>100</v>
      </c>
      <c r="I170" s="101"/>
      <c r="J170" s="43" t="str">
        <f>C170</f>
        <v>8.1.</v>
      </c>
      <c r="K170" s="50" t="s">
        <v>346</v>
      </c>
      <c r="L170" s="321" t="s">
        <v>223</v>
      </c>
      <c r="M170" s="13">
        <v>23695</v>
      </c>
      <c r="N170" s="13">
        <v>23695</v>
      </c>
      <c r="O170" s="76">
        <f>N170/M170*100</f>
        <v>100</v>
      </c>
      <c r="P170" s="187"/>
      <c r="Q170" s="75"/>
      <c r="R170" s="323"/>
    </row>
    <row r="171" spans="1:20" ht="78.75" customHeight="1" x14ac:dyDescent="0.25">
      <c r="A171" s="468"/>
      <c r="B171" s="457"/>
      <c r="C171" s="43" t="s">
        <v>286</v>
      </c>
      <c r="D171" s="48" t="s">
        <v>36</v>
      </c>
      <c r="E171" s="13" t="s">
        <v>27</v>
      </c>
      <c r="F171" s="76">
        <v>0.5</v>
      </c>
      <c r="G171" s="33">
        <v>0</v>
      </c>
      <c r="H171" s="76">
        <v>100</v>
      </c>
      <c r="I171" s="101"/>
      <c r="J171" s="43"/>
      <c r="K171" s="50"/>
      <c r="L171" s="13"/>
      <c r="M171" s="13"/>
      <c r="N171" s="13"/>
      <c r="O171" s="76"/>
      <c r="P171" s="187"/>
      <c r="Q171" s="75"/>
      <c r="R171" s="323"/>
    </row>
    <row r="172" spans="1:20" ht="78.75" customHeight="1" x14ac:dyDescent="0.25">
      <c r="A172" s="468"/>
      <c r="B172" s="457"/>
      <c r="C172" s="43" t="s">
        <v>319</v>
      </c>
      <c r="D172" s="48" t="s">
        <v>347</v>
      </c>
      <c r="E172" s="13" t="s">
        <v>40</v>
      </c>
      <c r="F172" s="188">
        <v>96</v>
      </c>
      <c r="G172" s="33">
        <v>106</v>
      </c>
      <c r="H172" s="76">
        <v>100</v>
      </c>
      <c r="I172" s="101">
        <f>H172</f>
        <v>100</v>
      </c>
      <c r="J172" s="43"/>
      <c r="K172" s="50"/>
      <c r="L172" s="13"/>
      <c r="M172" s="13"/>
      <c r="N172" s="13"/>
      <c r="O172" s="76"/>
      <c r="P172" s="187"/>
      <c r="Q172" s="75"/>
      <c r="R172" s="323"/>
    </row>
    <row r="173" spans="1:20" ht="57" customHeight="1" x14ac:dyDescent="0.25">
      <c r="A173" s="469"/>
      <c r="B173" s="458"/>
      <c r="C173" s="22"/>
      <c r="D173" s="51" t="s">
        <v>6</v>
      </c>
      <c r="E173" s="22"/>
      <c r="F173" s="53"/>
      <c r="G173" s="53"/>
      <c r="H173" s="53">
        <f>(H169+H166+H163+H160+H157+H154+H151+H148)/8</f>
        <v>100</v>
      </c>
      <c r="I173" s="53">
        <f>H173</f>
        <v>100</v>
      </c>
      <c r="J173" s="22"/>
      <c r="K173" s="51" t="s">
        <v>6</v>
      </c>
      <c r="L173" s="22"/>
      <c r="M173" s="22"/>
      <c r="N173" s="22"/>
      <c r="O173" s="24">
        <f>(O169+O166+O163+O160+O157+O154+O151+O148)/8</f>
        <v>99.124349940043118</v>
      </c>
      <c r="P173" s="24">
        <f>O173</f>
        <v>99.124349940043118</v>
      </c>
      <c r="Q173" s="24">
        <f>(I173+P173)/2</f>
        <v>99.562174970021559</v>
      </c>
      <c r="R173" s="367" t="s">
        <v>490</v>
      </c>
      <c r="S173" s="157"/>
    </row>
    <row r="174" spans="1:20" s="26" customFormat="1" ht="90" customHeight="1" x14ac:dyDescent="0.25">
      <c r="A174" s="467" t="s">
        <v>85</v>
      </c>
      <c r="B174" s="456" t="s">
        <v>287</v>
      </c>
      <c r="C174" s="170" t="s">
        <v>12</v>
      </c>
      <c r="D174" s="52" t="s">
        <v>272</v>
      </c>
      <c r="E174" s="13"/>
      <c r="F174" s="33"/>
      <c r="G174" s="33"/>
      <c r="H174" s="75">
        <f>(H175+H176)/2</f>
        <v>100</v>
      </c>
      <c r="I174" s="99">
        <f>H174</f>
        <v>100</v>
      </c>
      <c r="J174" s="16" t="s">
        <v>12</v>
      </c>
      <c r="K174" s="48" t="s">
        <v>489</v>
      </c>
      <c r="L174" s="13"/>
      <c r="M174" s="80"/>
      <c r="N174" s="80"/>
      <c r="O174" s="75">
        <f>O175</f>
        <v>97.635838538518371</v>
      </c>
      <c r="P174" s="185">
        <f>O174</f>
        <v>97.635838538518371</v>
      </c>
      <c r="Q174" s="75">
        <f>(I174+P174)/2</f>
        <v>98.817919269259193</v>
      </c>
      <c r="R174" s="323"/>
      <c r="S174" s="346"/>
      <c r="T174" s="86"/>
    </row>
    <row r="175" spans="1:20" ht="115.5" x14ac:dyDescent="0.25">
      <c r="A175" s="468"/>
      <c r="B175" s="457"/>
      <c r="C175" s="13" t="s">
        <v>7</v>
      </c>
      <c r="D175" s="48" t="s">
        <v>273</v>
      </c>
      <c r="E175" s="13" t="s">
        <v>27</v>
      </c>
      <c r="F175" s="33" t="s">
        <v>481</v>
      </c>
      <c r="G175" s="76">
        <v>80</v>
      </c>
      <c r="H175" s="76">
        <v>100</v>
      </c>
      <c r="I175" s="101"/>
      <c r="J175" s="43" t="s">
        <v>7</v>
      </c>
      <c r="K175" s="48" t="s">
        <v>489</v>
      </c>
      <c r="L175" s="321" t="s">
        <v>483</v>
      </c>
      <c r="M175" s="13">
        <v>14889</v>
      </c>
      <c r="N175" s="13">
        <v>14537</v>
      </c>
      <c r="O175" s="76">
        <f>N175/M175*100</f>
        <v>97.635838538518371</v>
      </c>
      <c r="P175" s="187"/>
      <c r="Q175" s="75"/>
      <c r="R175" s="323"/>
    </row>
    <row r="176" spans="1:20" ht="49.5" x14ac:dyDescent="0.25">
      <c r="A176" s="468"/>
      <c r="B176" s="457"/>
      <c r="C176" s="13" t="s">
        <v>8</v>
      </c>
      <c r="D176" s="48" t="s">
        <v>36</v>
      </c>
      <c r="E176" s="13" t="s">
        <v>27</v>
      </c>
      <c r="F176" s="33" t="s">
        <v>480</v>
      </c>
      <c r="G176" s="33">
        <v>0</v>
      </c>
      <c r="H176" s="76">
        <v>100</v>
      </c>
      <c r="I176" s="101"/>
      <c r="J176" s="43"/>
      <c r="K176" s="43"/>
      <c r="L176" s="178"/>
      <c r="M176" s="13"/>
      <c r="N176" s="13"/>
      <c r="O176" s="76"/>
      <c r="P176" s="187"/>
      <c r="Q176" s="75"/>
      <c r="R176" s="323"/>
    </row>
    <row r="177" spans="1:20" s="26" customFormat="1" ht="111.75" customHeight="1" x14ac:dyDescent="0.25">
      <c r="A177" s="468"/>
      <c r="B177" s="457"/>
      <c r="C177" s="170" t="s">
        <v>13</v>
      </c>
      <c r="D177" s="52" t="s">
        <v>274</v>
      </c>
      <c r="E177" s="13"/>
      <c r="F177" s="33"/>
      <c r="G177" s="33"/>
      <c r="H177" s="75">
        <f>(H178+H179)/2</f>
        <v>100</v>
      </c>
      <c r="I177" s="99">
        <f>H177</f>
        <v>100</v>
      </c>
      <c r="J177" s="16" t="s">
        <v>13</v>
      </c>
      <c r="K177" s="54" t="str">
        <f>D177</f>
        <v>Реализация дополнительных общеобразовательных предпрофессиональных программ в области искусств - духовые и ударные инструменты</v>
      </c>
      <c r="L177" s="13"/>
      <c r="M177" s="80"/>
      <c r="N177" s="80"/>
      <c r="O177" s="75">
        <f>O178</f>
        <v>90.175713632503758</v>
      </c>
      <c r="P177" s="185">
        <f>O177</f>
        <v>90.175713632503758</v>
      </c>
      <c r="Q177" s="75">
        <f>(I177+P177)/2</f>
        <v>95.087856816251872</v>
      </c>
      <c r="R177" s="323"/>
      <c r="S177" s="346"/>
      <c r="T177" s="86"/>
    </row>
    <row r="178" spans="1:20" ht="115.5" x14ac:dyDescent="0.25">
      <c r="A178" s="468"/>
      <c r="B178" s="457"/>
      <c r="C178" s="13" t="s">
        <v>14</v>
      </c>
      <c r="D178" s="48" t="s">
        <v>273</v>
      </c>
      <c r="E178" s="13" t="s">
        <v>27</v>
      </c>
      <c r="F178" s="33" t="s">
        <v>481</v>
      </c>
      <c r="G178" s="76">
        <v>80</v>
      </c>
      <c r="H178" s="76">
        <v>100</v>
      </c>
      <c r="I178" s="101"/>
      <c r="J178" s="43" t="s">
        <v>14</v>
      </c>
      <c r="K178" s="48" t="s">
        <v>489</v>
      </c>
      <c r="L178" s="321" t="s">
        <v>483</v>
      </c>
      <c r="M178" s="13">
        <v>15309</v>
      </c>
      <c r="N178" s="13">
        <v>13805</v>
      </c>
      <c r="O178" s="76">
        <f>N178/M178*100</f>
        <v>90.175713632503758</v>
      </c>
      <c r="P178" s="187"/>
      <c r="Q178" s="75"/>
      <c r="R178" s="323"/>
    </row>
    <row r="179" spans="1:20" ht="58.5" customHeight="1" x14ac:dyDescent="0.25">
      <c r="A179" s="468"/>
      <c r="B179" s="457"/>
      <c r="C179" s="13" t="s">
        <v>15</v>
      </c>
      <c r="D179" s="48" t="s">
        <v>36</v>
      </c>
      <c r="E179" s="13" t="s">
        <v>27</v>
      </c>
      <c r="F179" s="33" t="s">
        <v>480</v>
      </c>
      <c r="G179" s="33">
        <v>0</v>
      </c>
      <c r="H179" s="76">
        <v>100</v>
      </c>
      <c r="I179" s="101"/>
      <c r="J179" s="43"/>
      <c r="K179" s="43"/>
      <c r="L179" s="178"/>
      <c r="M179" s="13"/>
      <c r="N179" s="13"/>
      <c r="O179" s="76"/>
      <c r="P179" s="187"/>
      <c r="Q179" s="75"/>
      <c r="R179" s="323"/>
    </row>
    <row r="180" spans="1:20" s="26" customFormat="1" ht="106.5" customHeight="1" x14ac:dyDescent="0.25">
      <c r="A180" s="468"/>
      <c r="B180" s="457"/>
      <c r="C180" s="170" t="s">
        <v>30</v>
      </c>
      <c r="D180" s="52" t="s">
        <v>275</v>
      </c>
      <c r="E180" s="13"/>
      <c r="F180" s="33"/>
      <c r="G180" s="33"/>
      <c r="H180" s="75">
        <f>(H181+H182)/2</f>
        <v>100</v>
      </c>
      <c r="I180" s="99">
        <f>H180</f>
        <v>100</v>
      </c>
      <c r="J180" s="16" t="str">
        <f>C180</f>
        <v>III</v>
      </c>
      <c r="K180" s="54" t="str">
        <f>D180</f>
        <v>Реализация дополнительных общеобразовательных предпрофессиональных программ в области искусств - струнные инструменты</v>
      </c>
      <c r="L180" s="13"/>
      <c r="M180" s="80"/>
      <c r="N180" s="80"/>
      <c r="O180" s="75">
        <f>O181</f>
        <v>90.0272195517461</v>
      </c>
      <c r="P180" s="185">
        <f>O180</f>
        <v>90.0272195517461</v>
      </c>
      <c r="Q180" s="75">
        <f>(I180+P180)/2</f>
        <v>95.01360977587305</v>
      </c>
      <c r="R180" s="323"/>
      <c r="S180" s="346"/>
      <c r="T180" s="86"/>
    </row>
    <row r="181" spans="1:20" ht="115.5" x14ac:dyDescent="0.25">
      <c r="A181" s="468"/>
      <c r="B181" s="457"/>
      <c r="C181" s="13" t="s">
        <v>31</v>
      </c>
      <c r="D181" s="48" t="s">
        <v>273</v>
      </c>
      <c r="E181" s="13" t="s">
        <v>27</v>
      </c>
      <c r="F181" s="76" t="s">
        <v>481</v>
      </c>
      <c r="G181" s="76">
        <v>80</v>
      </c>
      <c r="H181" s="76">
        <v>100</v>
      </c>
      <c r="I181" s="101"/>
      <c r="J181" s="43" t="str">
        <f>C181</f>
        <v>3.1.</v>
      </c>
      <c r="K181" s="48" t="s">
        <v>489</v>
      </c>
      <c r="L181" s="321" t="s">
        <v>483</v>
      </c>
      <c r="M181" s="13">
        <v>17267</v>
      </c>
      <c r="N181" s="13">
        <v>15545</v>
      </c>
      <c r="O181" s="76">
        <f>N181/M181*100</f>
        <v>90.0272195517461</v>
      </c>
      <c r="P181" s="187"/>
      <c r="Q181" s="75"/>
      <c r="R181" s="323"/>
    </row>
    <row r="182" spans="1:20" ht="64.5" customHeight="1" x14ac:dyDescent="0.25">
      <c r="A182" s="468"/>
      <c r="B182" s="457"/>
      <c r="C182" s="13" t="s">
        <v>32</v>
      </c>
      <c r="D182" s="48" t="s">
        <v>36</v>
      </c>
      <c r="E182" s="13" t="s">
        <v>27</v>
      </c>
      <c r="F182" s="33" t="s">
        <v>480</v>
      </c>
      <c r="G182" s="33">
        <v>0</v>
      </c>
      <c r="H182" s="76">
        <v>100</v>
      </c>
      <c r="I182" s="101"/>
      <c r="J182" s="43"/>
      <c r="K182" s="43"/>
      <c r="L182" s="178"/>
      <c r="M182" s="13"/>
      <c r="N182" s="13"/>
      <c r="O182" s="76"/>
      <c r="P182" s="187"/>
      <c r="Q182" s="75"/>
      <c r="R182" s="323"/>
    </row>
    <row r="183" spans="1:20" s="26" customFormat="1" ht="82.5" x14ac:dyDescent="0.25">
      <c r="A183" s="468"/>
      <c r="B183" s="457"/>
      <c r="C183" s="170" t="s">
        <v>44</v>
      </c>
      <c r="D183" s="52" t="s">
        <v>276</v>
      </c>
      <c r="E183" s="13"/>
      <c r="F183" s="33"/>
      <c r="G183" s="33"/>
      <c r="H183" s="75">
        <f>(H184+H185)/2</f>
        <v>100</v>
      </c>
      <c r="I183" s="99">
        <f>H183</f>
        <v>100</v>
      </c>
      <c r="J183" s="16" t="str">
        <f>C183</f>
        <v>IV</v>
      </c>
      <c r="K183" s="54" t="str">
        <f>D183</f>
        <v>Реализация дополнительных общеобразовательных предпрофессиональных программ в области искусств - народные инструменты</v>
      </c>
      <c r="L183" s="13"/>
      <c r="M183" s="80"/>
      <c r="N183" s="80"/>
      <c r="O183" s="75">
        <f>O184</f>
        <v>96.121669326369755</v>
      </c>
      <c r="P183" s="185">
        <f>O183</f>
        <v>96.121669326369755</v>
      </c>
      <c r="Q183" s="75">
        <f>(I183+P183)/2</f>
        <v>98.060834663184878</v>
      </c>
      <c r="R183" s="323"/>
      <c r="S183" s="346"/>
      <c r="T183" s="86"/>
    </row>
    <row r="184" spans="1:20" ht="115.5" x14ac:dyDescent="0.25">
      <c r="A184" s="468"/>
      <c r="B184" s="457"/>
      <c r="C184" s="13" t="s">
        <v>45</v>
      </c>
      <c r="D184" s="48" t="s">
        <v>273</v>
      </c>
      <c r="E184" s="13" t="s">
        <v>27</v>
      </c>
      <c r="F184" s="76" t="s">
        <v>481</v>
      </c>
      <c r="G184" s="76">
        <v>80</v>
      </c>
      <c r="H184" s="76">
        <v>100</v>
      </c>
      <c r="I184" s="101"/>
      <c r="J184" s="43" t="str">
        <f>C184</f>
        <v>4.1.</v>
      </c>
      <c r="K184" s="48" t="s">
        <v>489</v>
      </c>
      <c r="L184" s="321" t="s">
        <v>483</v>
      </c>
      <c r="M184" s="13">
        <v>20679</v>
      </c>
      <c r="N184" s="13">
        <v>19877</v>
      </c>
      <c r="O184" s="76">
        <f>N184/M184*100</f>
        <v>96.121669326369755</v>
      </c>
      <c r="P184" s="187"/>
      <c r="Q184" s="75"/>
      <c r="R184" s="323"/>
    </row>
    <row r="185" spans="1:20" ht="49.5" x14ac:dyDescent="0.25">
      <c r="A185" s="468"/>
      <c r="B185" s="457"/>
      <c r="C185" s="13" t="s">
        <v>148</v>
      </c>
      <c r="D185" s="48" t="s">
        <v>36</v>
      </c>
      <c r="E185" s="13" t="s">
        <v>27</v>
      </c>
      <c r="F185" s="76">
        <v>0.5</v>
      </c>
      <c r="G185" s="33">
        <v>0</v>
      </c>
      <c r="H185" s="76">
        <v>100</v>
      </c>
      <c r="I185" s="101"/>
      <c r="J185" s="43"/>
      <c r="K185" s="43"/>
      <c r="L185" s="178"/>
      <c r="M185" s="13"/>
      <c r="N185" s="13"/>
      <c r="O185" s="76"/>
      <c r="P185" s="187"/>
      <c r="Q185" s="75"/>
      <c r="R185" s="323"/>
    </row>
    <row r="186" spans="1:20" s="26" customFormat="1" ht="91.5" customHeight="1" x14ac:dyDescent="0.25">
      <c r="A186" s="468"/>
      <c r="B186" s="457"/>
      <c r="C186" s="170" t="s">
        <v>175</v>
      </c>
      <c r="D186" s="52" t="s">
        <v>285</v>
      </c>
      <c r="E186" s="13"/>
      <c r="F186" s="33"/>
      <c r="G186" s="33"/>
      <c r="H186" s="75">
        <f>(H187+H188)/2</f>
        <v>100</v>
      </c>
      <c r="I186" s="99">
        <f>H186</f>
        <v>100</v>
      </c>
      <c r="J186" s="16" t="str">
        <f>C186</f>
        <v>V</v>
      </c>
      <c r="K186" s="54" t="str">
        <f>D186</f>
        <v>Реализация дополнительных общеобразовательных предпрофессиональных программ в области искусств - хореографическое искусство</v>
      </c>
      <c r="L186" s="13"/>
      <c r="M186" s="80"/>
      <c r="N186" s="80"/>
      <c r="O186" s="75">
        <f>O187</f>
        <v>92.622925770864526</v>
      </c>
      <c r="P186" s="185">
        <f>O186</f>
        <v>92.622925770864526</v>
      </c>
      <c r="Q186" s="75">
        <f>(I186+P186)/2</f>
        <v>96.311462885432263</v>
      </c>
      <c r="R186" s="323"/>
      <c r="S186" s="346"/>
      <c r="T186" s="86"/>
    </row>
    <row r="187" spans="1:20" ht="107.25" customHeight="1" x14ac:dyDescent="0.25">
      <c r="A187" s="468"/>
      <c r="B187" s="457"/>
      <c r="C187" s="13" t="s">
        <v>176</v>
      </c>
      <c r="D187" s="48" t="s">
        <v>273</v>
      </c>
      <c r="E187" s="13" t="s">
        <v>27</v>
      </c>
      <c r="F187" s="76" t="s">
        <v>481</v>
      </c>
      <c r="G187" s="76">
        <v>80</v>
      </c>
      <c r="H187" s="76">
        <v>100</v>
      </c>
      <c r="I187" s="101"/>
      <c r="J187" s="43" t="str">
        <f>C187</f>
        <v>5.1.</v>
      </c>
      <c r="K187" s="48" t="s">
        <v>489</v>
      </c>
      <c r="L187" s="143" t="s">
        <v>483</v>
      </c>
      <c r="M187" s="13">
        <v>32723</v>
      </c>
      <c r="N187" s="13">
        <v>30309</v>
      </c>
      <c r="O187" s="76">
        <f>N187/M187*100</f>
        <v>92.622925770864526</v>
      </c>
      <c r="P187" s="187"/>
      <c r="Q187" s="75"/>
      <c r="R187" s="323"/>
    </row>
    <row r="188" spans="1:20" ht="49.5" x14ac:dyDescent="0.25">
      <c r="A188" s="468"/>
      <c r="B188" s="457"/>
      <c r="C188" s="13" t="s">
        <v>177</v>
      </c>
      <c r="D188" s="48" t="s">
        <v>36</v>
      </c>
      <c r="E188" s="13" t="s">
        <v>27</v>
      </c>
      <c r="F188" s="76">
        <v>0.5</v>
      </c>
      <c r="G188" s="33">
        <v>0</v>
      </c>
      <c r="H188" s="76">
        <v>100</v>
      </c>
      <c r="I188" s="101"/>
      <c r="J188" s="43"/>
      <c r="K188" s="43"/>
      <c r="L188" s="178"/>
      <c r="M188" s="13"/>
      <c r="N188" s="13"/>
      <c r="O188" s="76"/>
      <c r="P188" s="187"/>
      <c r="Q188" s="75"/>
      <c r="R188" s="323"/>
    </row>
    <row r="189" spans="1:20" s="26" customFormat="1" ht="96" customHeight="1" x14ac:dyDescent="0.25">
      <c r="A189" s="468"/>
      <c r="B189" s="457"/>
      <c r="C189" s="170" t="s">
        <v>181</v>
      </c>
      <c r="D189" s="52" t="s">
        <v>281</v>
      </c>
      <c r="E189" s="13"/>
      <c r="F189" s="33"/>
      <c r="G189" s="33"/>
      <c r="H189" s="75">
        <f>(H190+H191)/2</f>
        <v>100</v>
      </c>
      <c r="I189" s="99">
        <f>H189</f>
        <v>100</v>
      </c>
      <c r="J189" s="16" t="str">
        <f>C189</f>
        <v>VI</v>
      </c>
      <c r="K189" s="54" t="str">
        <f>D189</f>
        <v>Реализация дополнительных общеобразовательных предпрофессиональных программ в области искусств - живопись</v>
      </c>
      <c r="L189" s="13"/>
      <c r="M189" s="80"/>
      <c r="N189" s="80"/>
      <c r="O189" s="75">
        <f>O190</f>
        <v>92.799768557911577</v>
      </c>
      <c r="P189" s="185">
        <f>O189</f>
        <v>92.799768557911577</v>
      </c>
      <c r="Q189" s="75">
        <f>(I189+P189)/2</f>
        <v>96.399884278955795</v>
      </c>
      <c r="R189" s="323"/>
      <c r="S189" s="346"/>
      <c r="T189" s="86"/>
    </row>
    <row r="190" spans="1:20" ht="115.5" x14ac:dyDescent="0.25">
      <c r="A190" s="468"/>
      <c r="B190" s="457"/>
      <c r="C190" s="13" t="s">
        <v>182</v>
      </c>
      <c r="D190" s="48" t="s">
        <v>273</v>
      </c>
      <c r="E190" s="13" t="s">
        <v>27</v>
      </c>
      <c r="F190" s="76" t="s">
        <v>481</v>
      </c>
      <c r="G190" s="76">
        <v>80</v>
      </c>
      <c r="H190" s="76">
        <v>100</v>
      </c>
      <c r="I190" s="101"/>
      <c r="J190" s="43" t="str">
        <f>C190</f>
        <v>6.1.</v>
      </c>
      <c r="K190" s="48" t="s">
        <v>489</v>
      </c>
      <c r="L190" s="321" t="s">
        <v>483</v>
      </c>
      <c r="M190" s="13">
        <v>58762</v>
      </c>
      <c r="N190" s="13">
        <v>54531</v>
      </c>
      <c r="O190" s="76">
        <f>N190/M190*100</f>
        <v>92.799768557911577</v>
      </c>
      <c r="P190" s="187"/>
      <c r="Q190" s="75"/>
      <c r="R190" s="323"/>
    </row>
    <row r="191" spans="1:20" ht="49.5" x14ac:dyDescent="0.25">
      <c r="A191" s="468"/>
      <c r="B191" s="457"/>
      <c r="C191" s="13" t="s">
        <v>183</v>
      </c>
      <c r="D191" s="48" t="s">
        <v>36</v>
      </c>
      <c r="E191" s="13" t="s">
        <v>27</v>
      </c>
      <c r="F191" s="76">
        <v>0.5</v>
      </c>
      <c r="G191" s="33">
        <v>0</v>
      </c>
      <c r="H191" s="76">
        <v>100</v>
      </c>
      <c r="I191" s="101"/>
      <c r="J191" s="43"/>
      <c r="K191" s="43"/>
      <c r="L191" s="178"/>
      <c r="M191" s="13"/>
      <c r="N191" s="13"/>
      <c r="O191" s="76"/>
      <c r="P191" s="187"/>
      <c r="Q191" s="75"/>
      <c r="R191" s="323"/>
    </row>
    <row r="192" spans="1:20" s="26" customFormat="1" ht="96" customHeight="1" x14ac:dyDescent="0.25">
      <c r="A192" s="468"/>
      <c r="B192" s="457"/>
      <c r="C192" s="170" t="s">
        <v>228</v>
      </c>
      <c r="D192" s="52" t="s">
        <v>282</v>
      </c>
      <c r="E192" s="13"/>
      <c r="F192" s="33"/>
      <c r="G192" s="33"/>
      <c r="H192" s="75">
        <f>(H193+H194)/2</f>
        <v>100</v>
      </c>
      <c r="I192" s="99">
        <f>H192</f>
        <v>100</v>
      </c>
      <c r="J192" s="16" t="str">
        <f>C192</f>
        <v>VII</v>
      </c>
      <c r="K192" s="54" t="str">
        <f>D192</f>
        <v>Реализация дополнительных общеобразовательных предпрофессиональных программ в области искусств - дизайн</v>
      </c>
      <c r="L192" s="13"/>
      <c r="M192" s="80"/>
      <c r="N192" s="80"/>
      <c r="O192" s="75">
        <f>O193</f>
        <v>92.837366694011479</v>
      </c>
      <c r="P192" s="185">
        <f>O192</f>
        <v>92.837366694011479</v>
      </c>
      <c r="Q192" s="75">
        <f>(I192+P192)/2</f>
        <v>96.418683347005739</v>
      </c>
      <c r="R192" s="323"/>
      <c r="S192" s="346"/>
      <c r="T192" s="86"/>
    </row>
    <row r="193" spans="1:20" ht="115.5" x14ac:dyDescent="0.25">
      <c r="A193" s="468"/>
      <c r="B193" s="457"/>
      <c r="C193" s="13" t="s">
        <v>229</v>
      </c>
      <c r="D193" s="48" t="s">
        <v>273</v>
      </c>
      <c r="E193" s="13" t="s">
        <v>27</v>
      </c>
      <c r="F193" s="76" t="s">
        <v>481</v>
      </c>
      <c r="G193" s="76">
        <v>80</v>
      </c>
      <c r="H193" s="76">
        <v>100</v>
      </c>
      <c r="I193" s="101"/>
      <c r="J193" s="43" t="str">
        <f>C193</f>
        <v>7.1.</v>
      </c>
      <c r="K193" s="43" t="s">
        <v>489</v>
      </c>
      <c r="L193" s="321" t="s">
        <v>483</v>
      </c>
      <c r="M193" s="13">
        <v>19504</v>
      </c>
      <c r="N193" s="13">
        <v>18107</v>
      </c>
      <c r="O193" s="76">
        <f>N193/M193*100</f>
        <v>92.837366694011479</v>
      </c>
      <c r="P193" s="187"/>
      <c r="Q193" s="75"/>
      <c r="R193" s="323"/>
    </row>
    <row r="194" spans="1:20" ht="49.5" x14ac:dyDescent="0.25">
      <c r="A194" s="468"/>
      <c r="B194" s="457"/>
      <c r="C194" s="13" t="s">
        <v>237</v>
      </c>
      <c r="D194" s="48" t="s">
        <v>36</v>
      </c>
      <c r="E194" s="13" t="s">
        <v>27</v>
      </c>
      <c r="F194" s="76">
        <v>0.5</v>
      </c>
      <c r="G194" s="33">
        <v>0</v>
      </c>
      <c r="H194" s="76">
        <v>100</v>
      </c>
      <c r="I194" s="101"/>
      <c r="J194" s="43"/>
      <c r="K194" s="43"/>
      <c r="L194" s="178"/>
      <c r="M194" s="13"/>
      <c r="N194" s="13"/>
      <c r="O194" s="76"/>
      <c r="P194" s="187"/>
      <c r="Q194" s="75"/>
      <c r="R194" s="323"/>
    </row>
    <row r="195" spans="1:20" s="26" customFormat="1" ht="77.25" customHeight="1" x14ac:dyDescent="0.25">
      <c r="A195" s="468"/>
      <c r="B195" s="457"/>
      <c r="C195" s="170" t="s">
        <v>230</v>
      </c>
      <c r="D195" s="52" t="s">
        <v>484</v>
      </c>
      <c r="E195" s="13"/>
      <c r="F195" s="33"/>
      <c r="G195" s="33"/>
      <c r="H195" s="75">
        <f>(H196+H197)/2</f>
        <v>100</v>
      </c>
      <c r="I195" s="99">
        <f>H195</f>
        <v>100</v>
      </c>
      <c r="J195" s="16" t="str">
        <f>C195</f>
        <v>VIII</v>
      </c>
      <c r="K195" s="54" t="str">
        <f>D195</f>
        <v>Реализация дополнительных общеобразовательных предпрофессиональных программ в области искусств - искусство театра</v>
      </c>
      <c r="L195" s="13"/>
      <c r="M195" s="80"/>
      <c r="N195" s="80"/>
      <c r="O195" s="75">
        <f>O196</f>
        <v>90.082122552116246</v>
      </c>
      <c r="P195" s="185">
        <f>O195</f>
        <v>90.082122552116246</v>
      </c>
      <c r="Q195" s="75">
        <f>(I195+P195)/2</f>
        <v>95.041061276058116</v>
      </c>
      <c r="R195" s="323"/>
      <c r="S195" s="346"/>
      <c r="T195" s="86"/>
    </row>
    <row r="196" spans="1:20" ht="118.5" customHeight="1" x14ac:dyDescent="0.25">
      <c r="A196" s="468"/>
      <c r="B196" s="457"/>
      <c r="C196" s="13" t="s">
        <v>231</v>
      </c>
      <c r="D196" s="48" t="s">
        <v>273</v>
      </c>
      <c r="E196" s="13" t="s">
        <v>27</v>
      </c>
      <c r="F196" s="76" t="s">
        <v>481</v>
      </c>
      <c r="G196" s="76">
        <v>80</v>
      </c>
      <c r="H196" s="76">
        <v>100</v>
      </c>
      <c r="I196" s="101"/>
      <c r="J196" s="43" t="str">
        <f>C196</f>
        <v>8.1.</v>
      </c>
      <c r="K196" s="50" t="s">
        <v>346</v>
      </c>
      <c r="L196" s="321" t="s">
        <v>483</v>
      </c>
      <c r="M196" s="13">
        <v>9498</v>
      </c>
      <c r="N196" s="13">
        <v>8556</v>
      </c>
      <c r="O196" s="76">
        <f>N196/M196*100</f>
        <v>90.082122552116246</v>
      </c>
      <c r="P196" s="187"/>
      <c r="Q196" s="75"/>
      <c r="R196" s="323"/>
    </row>
    <row r="197" spans="1:20" ht="62.25" customHeight="1" x14ac:dyDescent="0.25">
      <c r="A197" s="468"/>
      <c r="B197" s="457"/>
      <c r="C197" s="13" t="s">
        <v>286</v>
      </c>
      <c r="D197" s="48" t="s">
        <v>36</v>
      </c>
      <c r="E197" s="13" t="s">
        <v>27</v>
      </c>
      <c r="F197" s="76">
        <v>0.5</v>
      </c>
      <c r="G197" s="33">
        <v>0</v>
      </c>
      <c r="H197" s="76">
        <v>100</v>
      </c>
      <c r="I197" s="101"/>
      <c r="J197" s="43" t="str">
        <f>C197</f>
        <v>8.2.</v>
      </c>
      <c r="K197" s="50"/>
      <c r="L197" s="178"/>
      <c r="M197" s="13"/>
      <c r="N197" s="13"/>
      <c r="O197" s="76"/>
      <c r="P197" s="187"/>
      <c r="Q197" s="75"/>
      <c r="R197" s="323"/>
    </row>
    <row r="198" spans="1:20" ht="62.25" customHeight="1" x14ac:dyDescent="0.25">
      <c r="A198" s="468"/>
      <c r="B198" s="457"/>
      <c r="C198" s="170" t="s">
        <v>485</v>
      </c>
      <c r="D198" s="52" t="s">
        <v>278</v>
      </c>
      <c r="E198" s="13"/>
      <c r="F198" s="33"/>
      <c r="G198" s="33"/>
      <c r="H198" s="75">
        <f>(H199+H200+H201)/3</f>
        <v>100</v>
      </c>
      <c r="I198" s="99">
        <f>H198</f>
        <v>100</v>
      </c>
      <c r="J198" s="16" t="str">
        <f t="shared" ref="J198" si="12">C198</f>
        <v>IX</v>
      </c>
      <c r="K198" s="54" t="str">
        <f>D198</f>
        <v xml:space="preserve">Реализация дополнительных общеобразовательных общеразвивающих программ в области искусств </v>
      </c>
      <c r="L198" s="13"/>
      <c r="M198" s="80"/>
      <c r="N198" s="80"/>
      <c r="O198" s="75">
        <f>O199</f>
        <v>110</v>
      </c>
      <c r="P198" s="185">
        <f>O198</f>
        <v>110</v>
      </c>
      <c r="Q198" s="75">
        <f>(I198+P198)/2</f>
        <v>105</v>
      </c>
      <c r="R198" s="323"/>
    </row>
    <row r="199" spans="1:20" ht="62.25" customHeight="1" x14ac:dyDescent="0.25">
      <c r="A199" s="468"/>
      <c r="B199" s="457"/>
      <c r="C199" s="13" t="s">
        <v>486</v>
      </c>
      <c r="D199" s="48" t="s">
        <v>279</v>
      </c>
      <c r="E199" s="13" t="s">
        <v>27</v>
      </c>
      <c r="F199" s="76" t="s">
        <v>482</v>
      </c>
      <c r="G199" s="76">
        <v>20</v>
      </c>
      <c r="H199" s="76">
        <v>100</v>
      </c>
      <c r="I199" s="101"/>
      <c r="J199" s="13" t="str">
        <f>C199</f>
        <v>9.1.</v>
      </c>
      <c r="K199" s="48" t="s">
        <v>489</v>
      </c>
      <c r="L199" s="13" t="s">
        <v>223</v>
      </c>
      <c r="M199" s="13">
        <v>38046</v>
      </c>
      <c r="N199" s="13">
        <v>45254</v>
      </c>
      <c r="O199" s="76">
        <v>110</v>
      </c>
      <c r="P199" s="187"/>
      <c r="Q199" s="75"/>
      <c r="R199" s="323"/>
    </row>
    <row r="200" spans="1:20" ht="62.25" customHeight="1" x14ac:dyDescent="0.25">
      <c r="A200" s="468"/>
      <c r="B200" s="457"/>
      <c r="C200" s="13" t="s">
        <v>487</v>
      </c>
      <c r="D200" s="48" t="s">
        <v>36</v>
      </c>
      <c r="E200" s="13" t="s">
        <v>27</v>
      </c>
      <c r="F200" s="76">
        <v>0.5</v>
      </c>
      <c r="G200" s="33">
        <v>0</v>
      </c>
      <c r="H200" s="76">
        <v>100</v>
      </c>
      <c r="I200" s="101"/>
      <c r="J200" s="13"/>
      <c r="K200" s="48"/>
      <c r="L200" s="13"/>
      <c r="M200" s="13"/>
      <c r="N200" s="13"/>
      <c r="O200" s="76"/>
      <c r="P200" s="187"/>
      <c r="Q200" s="75"/>
      <c r="R200" s="323"/>
    </row>
    <row r="201" spans="1:20" ht="62.25" customHeight="1" x14ac:dyDescent="0.25">
      <c r="A201" s="468"/>
      <c r="B201" s="457"/>
      <c r="C201" s="13" t="s">
        <v>488</v>
      </c>
      <c r="D201" s="48" t="s">
        <v>347</v>
      </c>
      <c r="E201" s="13" t="s">
        <v>40</v>
      </c>
      <c r="F201" s="188">
        <v>139</v>
      </c>
      <c r="G201" s="33">
        <v>140</v>
      </c>
      <c r="H201" s="76">
        <v>100</v>
      </c>
      <c r="I201" s="101">
        <f>H201</f>
        <v>100</v>
      </c>
      <c r="J201" s="13"/>
      <c r="K201" s="48"/>
      <c r="L201" s="13"/>
      <c r="M201" s="13"/>
      <c r="N201" s="13"/>
      <c r="O201" s="76"/>
      <c r="P201" s="187"/>
      <c r="Q201" s="75"/>
      <c r="R201" s="323"/>
    </row>
    <row r="202" spans="1:20" ht="57" customHeight="1" x14ac:dyDescent="0.25">
      <c r="A202" s="469"/>
      <c r="B202" s="458"/>
      <c r="C202" s="108"/>
      <c r="D202" s="109" t="s">
        <v>6</v>
      </c>
      <c r="E202" s="108"/>
      <c r="F202" s="53"/>
      <c r="G202" s="53"/>
      <c r="H202" s="53">
        <f>(H198+H195+H192+H189+H186+H183+H180+H177+H1749+H174)/9</f>
        <v>100</v>
      </c>
      <c r="I202" s="53">
        <f>H202</f>
        <v>100</v>
      </c>
      <c r="J202" s="108"/>
      <c r="K202" s="109" t="s">
        <v>6</v>
      </c>
      <c r="L202" s="108"/>
      <c r="M202" s="112"/>
      <c r="N202" s="112"/>
      <c r="O202" s="110">
        <f>(O198+O195+O192+O189+O186+O183+O180+O177+O1749+O174)/9</f>
        <v>94.700291624893509</v>
      </c>
      <c r="P202" s="110">
        <f>O202</f>
        <v>94.700291624893509</v>
      </c>
      <c r="Q202" s="110">
        <f>(I202+P202)/2</f>
        <v>97.350145812446755</v>
      </c>
      <c r="R202" s="383" t="s">
        <v>490</v>
      </c>
      <c r="S202" s="157"/>
    </row>
    <row r="203" spans="1:20" s="26" customFormat="1" ht="103.5" customHeight="1" x14ac:dyDescent="0.25">
      <c r="A203" s="467" t="s">
        <v>86</v>
      </c>
      <c r="B203" s="456" t="s">
        <v>288</v>
      </c>
      <c r="C203" s="16" t="s">
        <v>12</v>
      </c>
      <c r="D203" s="52" t="s">
        <v>285</v>
      </c>
      <c r="E203" s="13"/>
      <c r="F203" s="33"/>
      <c r="G203" s="33"/>
      <c r="H203" s="75">
        <f>(H204+H205)/2</f>
        <v>100</v>
      </c>
      <c r="I203" s="99">
        <f>H203</f>
        <v>100</v>
      </c>
      <c r="J203" s="16" t="str">
        <f>C203</f>
        <v>I</v>
      </c>
      <c r="K203" s="54" t="str">
        <f>D203</f>
        <v>Реализация дополнительных общеобразовательных предпрофессиональных программ в области искусств - хореографическое искусство</v>
      </c>
      <c r="L203" s="13"/>
      <c r="M203" s="80"/>
      <c r="N203" s="80"/>
      <c r="O203" s="75">
        <f>O204</f>
        <v>100.09237875288683</v>
      </c>
      <c r="P203" s="185">
        <f>O203</f>
        <v>100.09237875288683</v>
      </c>
      <c r="Q203" s="75">
        <f>(I203+P203)/2</f>
        <v>100.04618937644341</v>
      </c>
      <c r="R203" s="323"/>
      <c r="S203" s="346"/>
      <c r="T203" s="86"/>
    </row>
    <row r="204" spans="1:20" ht="119.25" customHeight="1" x14ac:dyDescent="0.25">
      <c r="A204" s="468"/>
      <c r="B204" s="457"/>
      <c r="C204" s="43" t="s">
        <v>7</v>
      </c>
      <c r="D204" s="48" t="s">
        <v>273</v>
      </c>
      <c r="E204" s="13" t="s">
        <v>27</v>
      </c>
      <c r="F204" s="76" t="s">
        <v>481</v>
      </c>
      <c r="G204" s="76">
        <v>28</v>
      </c>
      <c r="H204" s="76">
        <v>100</v>
      </c>
      <c r="I204" s="101"/>
      <c r="J204" s="43" t="str">
        <f>C204</f>
        <v>1.1.</v>
      </c>
      <c r="K204" s="43" t="s">
        <v>93</v>
      </c>
      <c r="L204" s="321" t="s">
        <v>483</v>
      </c>
      <c r="M204" s="13">
        <v>30310</v>
      </c>
      <c r="N204" s="13">
        <v>30338</v>
      </c>
      <c r="O204" s="76">
        <f>N204/M204*100</f>
        <v>100.09237875288683</v>
      </c>
      <c r="P204" s="187"/>
      <c r="Q204" s="75"/>
      <c r="R204" s="323"/>
    </row>
    <row r="205" spans="1:20" ht="64.5" customHeight="1" x14ac:dyDescent="0.25">
      <c r="A205" s="468"/>
      <c r="B205" s="457"/>
      <c r="C205" s="43" t="s">
        <v>8</v>
      </c>
      <c r="D205" s="48" t="s">
        <v>36</v>
      </c>
      <c r="E205" s="13" t="s">
        <v>27</v>
      </c>
      <c r="F205" s="76">
        <v>0.5</v>
      </c>
      <c r="G205" s="33">
        <v>0</v>
      </c>
      <c r="H205" s="76">
        <v>100</v>
      </c>
      <c r="I205" s="101"/>
      <c r="J205" s="43"/>
      <c r="K205" s="43"/>
      <c r="L205" s="178"/>
      <c r="M205" s="13"/>
      <c r="N205" s="13"/>
      <c r="O205" s="76"/>
      <c r="P205" s="187"/>
      <c r="Q205" s="75"/>
      <c r="R205" s="323"/>
    </row>
    <row r="206" spans="1:20" s="26" customFormat="1" ht="81" customHeight="1" x14ac:dyDescent="0.25">
      <c r="A206" s="468"/>
      <c r="B206" s="457"/>
      <c r="C206" s="16" t="s">
        <v>13</v>
      </c>
      <c r="D206" s="52" t="s">
        <v>278</v>
      </c>
      <c r="E206" s="13"/>
      <c r="F206" s="33"/>
      <c r="G206" s="33"/>
      <c r="H206" s="75">
        <f>(H207+H208+H209)/3</f>
        <v>100</v>
      </c>
      <c r="I206" s="99">
        <f>H206</f>
        <v>100</v>
      </c>
      <c r="J206" s="16" t="str">
        <f>C206</f>
        <v>II</v>
      </c>
      <c r="K206" s="54" t="str">
        <f>D206</f>
        <v xml:space="preserve">Реализация дополнительных общеобразовательных общеразвивающих программ в области искусств </v>
      </c>
      <c r="L206" s="13"/>
      <c r="M206" s="80"/>
      <c r="N206" s="80"/>
      <c r="O206" s="75">
        <f>O207</f>
        <v>99.787512258908137</v>
      </c>
      <c r="P206" s="185">
        <f>O206</f>
        <v>99.787512258908137</v>
      </c>
      <c r="Q206" s="75">
        <f>(I206+P206)/2</f>
        <v>99.893756129454061</v>
      </c>
      <c r="R206" s="323"/>
      <c r="S206" s="346"/>
      <c r="T206" s="86"/>
    </row>
    <row r="207" spans="1:20" ht="120" customHeight="1" x14ac:dyDescent="0.25">
      <c r="A207" s="468"/>
      <c r="B207" s="457"/>
      <c r="C207" s="43" t="s">
        <v>14</v>
      </c>
      <c r="D207" s="48" t="s">
        <v>279</v>
      </c>
      <c r="E207" s="13" t="s">
        <v>27</v>
      </c>
      <c r="F207" s="76" t="s">
        <v>482</v>
      </c>
      <c r="G207" s="76">
        <v>72</v>
      </c>
      <c r="H207" s="76">
        <v>100</v>
      </c>
      <c r="I207" s="101"/>
      <c r="J207" s="43" t="str">
        <f>C207</f>
        <v>2.1.</v>
      </c>
      <c r="K207" s="50" t="s">
        <v>346</v>
      </c>
      <c r="L207" s="13" t="s">
        <v>223</v>
      </c>
      <c r="M207" s="13">
        <v>55062</v>
      </c>
      <c r="N207" s="13">
        <v>54945</v>
      </c>
      <c r="O207" s="76">
        <f>N207/M207*100</f>
        <v>99.787512258908137</v>
      </c>
      <c r="P207" s="187"/>
      <c r="Q207" s="75"/>
      <c r="R207" s="323"/>
    </row>
    <row r="208" spans="1:20" ht="51" customHeight="1" x14ac:dyDescent="0.25">
      <c r="A208" s="468"/>
      <c r="B208" s="457"/>
      <c r="C208" s="43" t="s">
        <v>15</v>
      </c>
      <c r="D208" s="48" t="s">
        <v>36</v>
      </c>
      <c r="E208" s="13" t="s">
        <v>27</v>
      </c>
      <c r="F208" s="76">
        <v>0.5</v>
      </c>
      <c r="G208" s="33">
        <v>0</v>
      </c>
      <c r="H208" s="76">
        <v>100</v>
      </c>
      <c r="I208" s="101"/>
      <c r="J208" s="43"/>
      <c r="K208" s="50"/>
      <c r="L208" s="13"/>
      <c r="M208" s="13"/>
      <c r="N208" s="13"/>
      <c r="O208" s="76"/>
      <c r="P208" s="187"/>
      <c r="Q208" s="75"/>
      <c r="R208" s="323"/>
    </row>
    <row r="209" spans="1:19" ht="51" customHeight="1" x14ac:dyDescent="0.25">
      <c r="A209" s="468"/>
      <c r="B209" s="457"/>
      <c r="C209" s="43" t="s">
        <v>41</v>
      </c>
      <c r="D209" s="48" t="s">
        <v>347</v>
      </c>
      <c r="E209" s="13" t="s">
        <v>40</v>
      </c>
      <c r="F209" s="188">
        <v>156</v>
      </c>
      <c r="G209" s="33">
        <v>158</v>
      </c>
      <c r="H209" s="76">
        <v>100</v>
      </c>
      <c r="I209" s="101">
        <f>H209</f>
        <v>100</v>
      </c>
      <c r="J209" s="43"/>
      <c r="K209" s="50"/>
      <c r="L209" s="13"/>
      <c r="M209" s="13"/>
      <c r="N209" s="13"/>
      <c r="O209" s="76"/>
      <c r="P209" s="187"/>
      <c r="Q209" s="75"/>
      <c r="R209" s="323"/>
    </row>
    <row r="210" spans="1:19" ht="44.25" customHeight="1" x14ac:dyDescent="0.25">
      <c r="A210" s="469"/>
      <c r="B210" s="458"/>
      <c r="C210" s="22"/>
      <c r="D210" s="51" t="s">
        <v>6</v>
      </c>
      <c r="E210" s="22"/>
      <c r="F210" s="53"/>
      <c r="G210" s="53"/>
      <c r="H210" s="53">
        <f>(H206+H203)/2</f>
        <v>100</v>
      </c>
      <c r="I210" s="53">
        <f>H210</f>
        <v>100</v>
      </c>
      <c r="J210" s="97"/>
      <c r="K210" s="51" t="s">
        <v>6</v>
      </c>
      <c r="L210" s="97"/>
      <c r="M210" s="97"/>
      <c r="N210" s="97"/>
      <c r="O210" s="53">
        <f>(O206+O203)/2</f>
        <v>99.939945505897484</v>
      </c>
      <c r="P210" s="24">
        <f>O210</f>
        <v>99.939945505897484</v>
      </c>
      <c r="Q210" s="24">
        <f>(I210+P210)/2</f>
        <v>99.969972752948735</v>
      </c>
      <c r="R210" s="383" t="s">
        <v>490</v>
      </c>
      <c r="S210" s="157"/>
    </row>
  </sheetData>
  <customSheetViews>
    <customSheetView guid="{C9F1CD8B-88B9-4DAE-A4BC-66122758B494}" scale="65" showPageBreaks="1" fitToPage="1" printArea="1" view="pageBreakPreview">
      <pane xSplit="2" ySplit="11" topLeftCell="D12" activePane="bottomRight" state="frozen"/>
      <selection pane="bottomRight" activeCell="O38" sqref="O38"/>
      <pageMargins left="0.70866141732283472" right="0.19685039370078741" top="0.19685039370078741" bottom="0.19685039370078741" header="0.31496062992125984" footer="0.31496062992125984"/>
      <pageSetup paperSize="9" scale="38" fitToHeight="0" orientation="landscape" r:id="rId1"/>
    </customSheetView>
    <customSheetView guid="{BF2E1CD2-29A2-4222-9DA3-D4919BDF686E}" scale="65" showPageBreaks="1" fitToPage="1" printArea="1" view="pageBreakPreview">
      <pane xSplit="2" ySplit="11" topLeftCell="D12" activePane="bottomRight" state="frozen"/>
      <selection pane="bottomRight" activeCell="G14" sqref="G14"/>
      <pageMargins left="0.70866141732283472" right="0.19685039370078741" top="0.19685039370078741" bottom="0.19685039370078741" header="0.31496062992125984" footer="0.31496062992125984"/>
      <pageSetup paperSize="9" scale="38" fitToHeight="0" orientation="landscape" r:id="rId2"/>
    </customSheetView>
    <customSheetView guid="{A84849BF-FC0F-466E-A1F7-E2020CC4114A}" scale="65" showPageBreaks="1" fitToPage="1" printArea="1" view="pageBreakPreview">
      <pane xSplit="2" ySplit="11" topLeftCell="C191" activePane="bottomRight" state="frozen"/>
      <selection pane="bottomRight" activeCell="R45" sqref="R45"/>
      <pageMargins left="0.70866141732283472" right="0.19685039370078741" top="0.19685039370078741" bottom="0.19685039370078741" header="0.31496062992125984" footer="0.31496062992125984"/>
      <pageSetup paperSize="9" scale="38" fitToHeight="0" orientation="landscape" r:id="rId3"/>
    </customSheetView>
    <customSheetView guid="{5091A97D-793B-47DE-B525-A249A8001771}" scale="65" showPageBreaks="1" fitToPage="1" printArea="1" hiddenRows="1" view="pageBreakPreview">
      <pane xSplit="2" ySplit="11" topLeftCell="C12" activePane="bottomRight" state="frozen"/>
      <selection pane="bottomRight" activeCell="R20" sqref="A12:R20"/>
      <pageMargins left="0.70866141732283472" right="0.19685039370078741" top="0.19685039370078741" bottom="0.19685039370078741" header="0.31496062992125984" footer="0.31496062992125984"/>
      <pageSetup paperSize="9" scale="38" fitToHeight="0" orientation="landscape" horizontalDpi="4294967294" verticalDpi="4294967294" r:id="rId4"/>
    </customSheetView>
    <customSheetView guid="{F0AC7664-7833-44DD-99FD-120A3923E500}" scale="50" showPageBreaks="1" fitToPage="1" printArea="1" view="pageBreakPreview">
      <pane xSplit="2" ySplit="11" topLeftCell="E111" activePane="bottomRight" state="frozen"/>
      <selection pane="bottomRight" activeCell="T121" sqref="T121"/>
      <pageMargins left="0.70866141732283472" right="0.19685039370078741" top="0.19685039370078741" bottom="0.19685039370078741" header="0.31496062992125984" footer="0.31496062992125984"/>
      <pageSetup paperSize="9" scale="34" fitToHeight="0" orientation="landscape" r:id="rId5"/>
    </customSheetView>
    <customSheetView guid="{2D6C5878-5CA0-47B0-A1F6-4B79C0A506DE}" scale="65" showPageBreaks="1" fitToPage="1" printArea="1" view="pageBreakPreview">
      <pane xSplit="2" ySplit="11" topLeftCell="D12" activePane="bottomRight" state="frozen"/>
      <selection pane="bottomRight" activeCell="G14" sqref="G14"/>
      <pageMargins left="0.70866141732283472" right="0.19685039370078741" top="0.19685039370078741" bottom="0.19685039370078741" header="0.31496062992125984" footer="0.31496062992125984"/>
      <pageSetup paperSize="9" scale="34" fitToHeight="0" orientation="landscape" r:id="rId6"/>
    </customSheetView>
    <customSheetView guid="{FB9F6257-6C04-42F3-9B20-CD739CE2F0C0}" scale="50" showPageBreaks="1" fitToPage="1" printArea="1" view="pageBreakPreview">
      <pane xSplit="2" ySplit="11" topLeftCell="C111" activePane="bottomRight" state="frozen"/>
      <selection pane="bottomRight" activeCell="Q116" sqref="Q116"/>
      <pageMargins left="0.70866141732283472" right="0.19685039370078741" top="0.19685039370078741" bottom="0.19685039370078741" header="0.31496062992125984" footer="0.31496062992125984"/>
      <pageSetup paperSize="9" scale="38" fitToHeight="0" orientation="landscape" r:id="rId7"/>
    </customSheetView>
  </customSheetViews>
  <mergeCells count="134">
    <mergeCell ref="M82:M83"/>
    <mergeCell ref="N82:N83"/>
    <mergeCell ref="O82:O83"/>
    <mergeCell ref="P82:P83"/>
    <mergeCell ref="I94:I95"/>
    <mergeCell ref="M63:M64"/>
    <mergeCell ref="N63:N64"/>
    <mergeCell ref="O63:O64"/>
    <mergeCell ref="P63:P64"/>
    <mergeCell ref="I75:I76"/>
    <mergeCell ref="C37:C38"/>
    <mergeCell ref="C42:C43"/>
    <mergeCell ref="C45:C46"/>
    <mergeCell ref="R13:R14"/>
    <mergeCell ref="R16:R17"/>
    <mergeCell ref="Q63:Q64"/>
    <mergeCell ref="R63:R64"/>
    <mergeCell ref="Q82:Q83"/>
    <mergeCell ref="R82:R83"/>
    <mergeCell ref="D78:D79"/>
    <mergeCell ref="E78:E79"/>
    <mergeCell ref="C75:C76"/>
    <mergeCell ref="C78:C79"/>
    <mergeCell ref="F42:F43"/>
    <mergeCell ref="G42:G43"/>
    <mergeCell ref="H42:H43"/>
    <mergeCell ref="D75:D76"/>
    <mergeCell ref="M16:M17"/>
    <mergeCell ref="N16:N17"/>
    <mergeCell ref="O16:O17"/>
    <mergeCell ref="P16:P17"/>
    <mergeCell ref="Q16:Q17"/>
    <mergeCell ref="Q22:Q23"/>
    <mergeCell ref="I42:I43"/>
    <mergeCell ref="D42:D43"/>
    <mergeCell ref="E42:E43"/>
    <mergeCell ref="D97:D98"/>
    <mergeCell ref="E97:E98"/>
    <mergeCell ref="F97:F98"/>
    <mergeCell ref="G97:G98"/>
    <mergeCell ref="H97:H98"/>
    <mergeCell ref="D94:D95"/>
    <mergeCell ref="E94:E95"/>
    <mergeCell ref="F94:F95"/>
    <mergeCell ref="G94:G95"/>
    <mergeCell ref="H94:H95"/>
    <mergeCell ref="P32:P33"/>
    <mergeCell ref="Q32:Q33"/>
    <mergeCell ref="L22:L23"/>
    <mergeCell ref="M22:M23"/>
    <mergeCell ref="N22:N23"/>
    <mergeCell ref="P22:P23"/>
    <mergeCell ref="F78:F79"/>
    <mergeCell ref="G78:G79"/>
    <mergeCell ref="H78:H79"/>
    <mergeCell ref="I78:I79"/>
    <mergeCell ref="F56:F57"/>
    <mergeCell ref="G56:G57"/>
    <mergeCell ref="H56:H57"/>
    <mergeCell ref="F75:F76"/>
    <mergeCell ref="G75:G76"/>
    <mergeCell ref="H75:H76"/>
    <mergeCell ref="B81:B99"/>
    <mergeCell ref="A48:A61"/>
    <mergeCell ref="A62:A80"/>
    <mergeCell ref="A81:A99"/>
    <mergeCell ref="B48:B61"/>
    <mergeCell ref="B62:B80"/>
    <mergeCell ref="C94:C95"/>
    <mergeCell ref="C97:C98"/>
    <mergeCell ref="I45:I46"/>
    <mergeCell ref="E56:E57"/>
    <mergeCell ref="E75:E76"/>
    <mergeCell ref="I97:I98"/>
    <mergeCell ref="A148:A173"/>
    <mergeCell ref="B148:B173"/>
    <mergeCell ref="B100:B116"/>
    <mergeCell ref="A100:A116"/>
    <mergeCell ref="A117:A127"/>
    <mergeCell ref="B117:B127"/>
    <mergeCell ref="A128:A147"/>
    <mergeCell ref="B128:B147"/>
    <mergeCell ref="B203:B210"/>
    <mergeCell ref="A203:A210"/>
    <mergeCell ref="B174:B202"/>
    <mergeCell ref="A174:A202"/>
    <mergeCell ref="I56:I57"/>
    <mergeCell ref="D59:D60"/>
    <mergeCell ref="E59:E60"/>
    <mergeCell ref="F59:F60"/>
    <mergeCell ref="G59:G60"/>
    <mergeCell ref="H59:H60"/>
    <mergeCell ref="I59:I60"/>
    <mergeCell ref="D56:D57"/>
    <mergeCell ref="B6:Q6"/>
    <mergeCell ref="O22:O23"/>
    <mergeCell ref="E37:E38"/>
    <mergeCell ref="F37:F38"/>
    <mergeCell ref="G37:G38"/>
    <mergeCell ref="H37:H38"/>
    <mergeCell ref="I37:I38"/>
    <mergeCell ref="M32:M33"/>
    <mergeCell ref="N32:N33"/>
    <mergeCell ref="O32:O33"/>
    <mergeCell ref="D45:D46"/>
    <mergeCell ref="E45:E46"/>
    <mergeCell ref="F45:F46"/>
    <mergeCell ref="G45:G46"/>
    <mergeCell ref="H45:H46"/>
    <mergeCell ref="D37:D38"/>
    <mergeCell ref="B2:Q2"/>
    <mergeCell ref="B3:Q3"/>
    <mergeCell ref="B4:Q4"/>
    <mergeCell ref="B5:Q5"/>
    <mergeCell ref="A8:A10"/>
    <mergeCell ref="A21:A30"/>
    <mergeCell ref="A12:A20"/>
    <mergeCell ref="A31:A47"/>
    <mergeCell ref="B8:B10"/>
    <mergeCell ref="B31:B47"/>
    <mergeCell ref="D8:R8"/>
    <mergeCell ref="D9:I9"/>
    <mergeCell ref="J9:P9"/>
    <mergeCell ref="Q9:R9"/>
    <mergeCell ref="B21:B30"/>
    <mergeCell ref="B12:B20"/>
    <mergeCell ref="M13:M14"/>
    <mergeCell ref="N13:N14"/>
    <mergeCell ref="O13:O14"/>
    <mergeCell ref="P13:P14"/>
    <mergeCell ref="Q13:Q14"/>
    <mergeCell ref="J22:J23"/>
    <mergeCell ref="K22:K23"/>
    <mergeCell ref="R22:R23"/>
  </mergeCells>
  <pageMargins left="0.70866141732283472" right="0.19685039370078741" top="0.19685039370078741" bottom="0.19685039370078741" header="0.31496062992125984" footer="0.31496062992125984"/>
  <pageSetup paperSize="9" scale="38" fitToHeight="0" orientation="landscape" r:id="rId8"/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16"/>
  <sheetViews>
    <sheetView view="pageBreakPreview" zoomScale="60" zoomScaleNormal="70" workbookViewId="0">
      <pane xSplit="2" ySplit="1" topLeftCell="C2" activePane="bottomRight" state="frozen"/>
      <selection pane="topRight" activeCell="C1" sqref="C1"/>
      <selection pane="bottomLeft" activeCell="A17" sqref="A17"/>
      <selection pane="bottomRight" activeCell="L14" sqref="L14"/>
    </sheetView>
  </sheetViews>
  <sheetFormatPr defaultRowHeight="15" x14ac:dyDescent="0.25"/>
  <cols>
    <col min="1" max="1" width="9.42578125" customWidth="1"/>
    <col min="2" max="2" width="40.28515625" customWidth="1"/>
    <col min="3" max="3" width="13" customWidth="1"/>
    <col min="4" max="4" width="36.42578125" customWidth="1"/>
    <col min="5" max="5" width="18.85546875" customWidth="1"/>
    <col min="6" max="9" width="13.7109375" customWidth="1"/>
    <col min="10" max="10" width="10.7109375" customWidth="1"/>
    <col min="11" max="11" width="43.85546875" customWidth="1"/>
    <col min="12" max="12" width="20.5703125" customWidth="1"/>
    <col min="13" max="14" width="12.42578125" customWidth="1"/>
    <col min="15" max="15" width="12.5703125" customWidth="1"/>
    <col min="16" max="16" width="13.42578125" customWidth="1"/>
    <col min="17" max="17" width="19.140625" customWidth="1"/>
    <col min="18" max="18" width="20.5703125" customWidth="1"/>
  </cols>
  <sheetData>
    <row r="1" spans="1:18" ht="16.5" x14ac:dyDescent="0.25">
      <c r="B1" s="426" t="s">
        <v>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56"/>
    </row>
    <row r="2" spans="1:18" ht="16.5" x14ac:dyDescent="0.25">
      <c r="B2" s="426" t="s">
        <v>34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56"/>
    </row>
    <row r="3" spans="1:18" ht="18.75" x14ac:dyDescent="0.25">
      <c r="B3" s="427" t="s">
        <v>587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56"/>
    </row>
    <row r="4" spans="1:18" ht="16.5" x14ac:dyDescent="0.25">
      <c r="B4" s="428" t="s">
        <v>35</v>
      </c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380"/>
    </row>
    <row r="5" spans="1:18" ht="16.5" x14ac:dyDescent="0.25">
      <c r="B5" s="426" t="s">
        <v>537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56"/>
    </row>
    <row r="6" spans="1:18" ht="16.5" x14ac:dyDescent="0.25"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56"/>
    </row>
    <row r="7" spans="1:18" ht="33" customHeight="1" x14ac:dyDescent="0.25">
      <c r="A7" s="418" t="s">
        <v>1</v>
      </c>
      <c r="B7" s="418" t="s">
        <v>1</v>
      </c>
      <c r="C7" s="378"/>
      <c r="D7" s="418" t="s">
        <v>2</v>
      </c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9"/>
      <c r="R7" s="419"/>
    </row>
    <row r="8" spans="1:18" ht="41.25" customHeight="1" x14ac:dyDescent="0.25">
      <c r="A8" s="418"/>
      <c r="B8" s="418"/>
      <c r="C8" s="378"/>
      <c r="D8" s="418" t="s">
        <v>73</v>
      </c>
      <c r="E8" s="418"/>
      <c r="F8" s="418"/>
      <c r="G8" s="418"/>
      <c r="H8" s="418"/>
      <c r="I8" s="418"/>
      <c r="J8" s="418" t="s">
        <v>74</v>
      </c>
      <c r="K8" s="429"/>
      <c r="L8" s="429"/>
      <c r="M8" s="429"/>
      <c r="N8" s="429"/>
      <c r="O8" s="429"/>
      <c r="P8" s="429"/>
      <c r="Q8" s="418" t="s">
        <v>26</v>
      </c>
      <c r="R8" s="419"/>
    </row>
    <row r="9" spans="1:18" ht="33" x14ac:dyDescent="0.25">
      <c r="A9" s="418"/>
      <c r="B9" s="418"/>
      <c r="C9" s="378" t="s">
        <v>1</v>
      </c>
      <c r="D9" s="378" t="s">
        <v>5</v>
      </c>
      <c r="E9" s="378" t="s">
        <v>11</v>
      </c>
      <c r="F9" s="59" t="s">
        <v>56</v>
      </c>
      <c r="G9" s="59" t="s">
        <v>57</v>
      </c>
      <c r="H9" s="59" t="s">
        <v>58</v>
      </c>
      <c r="I9" s="59" t="s">
        <v>59</v>
      </c>
      <c r="J9" s="378" t="s">
        <v>1</v>
      </c>
      <c r="K9" s="378" t="s">
        <v>5</v>
      </c>
      <c r="L9" s="378" t="s">
        <v>11</v>
      </c>
      <c r="M9" s="59" t="s">
        <v>60</v>
      </c>
      <c r="N9" s="59" t="s">
        <v>61</v>
      </c>
      <c r="O9" s="59" t="s">
        <v>62</v>
      </c>
      <c r="P9" s="59" t="s">
        <v>63</v>
      </c>
      <c r="Q9" s="59" t="s">
        <v>64</v>
      </c>
      <c r="R9" s="378" t="s">
        <v>16</v>
      </c>
    </row>
    <row r="10" spans="1:18" x14ac:dyDescent="0.25">
      <c r="A10" s="102">
        <v>1</v>
      </c>
      <c r="B10" s="98">
        <v>2</v>
      </c>
      <c r="C10" s="98">
        <v>3</v>
      </c>
      <c r="D10" s="98">
        <v>4</v>
      </c>
      <c r="E10" s="98">
        <v>5</v>
      </c>
      <c r="F10" s="102">
        <v>6</v>
      </c>
      <c r="G10" s="98">
        <v>7</v>
      </c>
      <c r="H10" s="98">
        <v>8</v>
      </c>
      <c r="I10" s="98">
        <v>9</v>
      </c>
      <c r="J10" s="102">
        <v>10</v>
      </c>
      <c r="K10" s="98">
        <v>11</v>
      </c>
      <c r="L10" s="98">
        <v>12</v>
      </c>
      <c r="M10" s="98">
        <v>13</v>
      </c>
      <c r="N10" s="98">
        <v>14</v>
      </c>
      <c r="O10" s="98">
        <v>15</v>
      </c>
      <c r="P10" s="98">
        <v>16</v>
      </c>
      <c r="Q10" s="98">
        <v>17</v>
      </c>
      <c r="R10" s="98">
        <v>18</v>
      </c>
    </row>
    <row r="11" spans="1:18" ht="66.75" customHeight="1" x14ac:dyDescent="0.25">
      <c r="A11" s="504" t="s">
        <v>70</v>
      </c>
      <c r="B11" s="503" t="s">
        <v>582</v>
      </c>
      <c r="C11" s="161"/>
      <c r="D11" s="47" t="s">
        <v>6</v>
      </c>
      <c r="E11" s="161"/>
      <c r="F11" s="161"/>
      <c r="G11" s="161"/>
      <c r="H11" s="9">
        <f>(H12+H14)/2</f>
        <v>100</v>
      </c>
      <c r="I11" s="9">
        <f>(I12+I14)/2</f>
        <v>100</v>
      </c>
      <c r="J11" s="68"/>
      <c r="K11" s="47" t="s">
        <v>6</v>
      </c>
      <c r="L11" s="68"/>
      <c r="M11" s="68"/>
      <c r="N11" s="68"/>
      <c r="O11" s="9">
        <f>(O12+O14)/2</f>
        <v>100</v>
      </c>
      <c r="P11" s="9">
        <f>(P12+P14)/2</f>
        <v>100</v>
      </c>
      <c r="Q11" s="9">
        <f>(I11+P11)/2</f>
        <v>100</v>
      </c>
      <c r="R11" s="161" t="s">
        <v>33</v>
      </c>
    </row>
    <row r="12" spans="1:18" ht="49.5" x14ac:dyDescent="0.25">
      <c r="A12" s="504"/>
      <c r="B12" s="503"/>
      <c r="C12" s="378" t="s">
        <v>12</v>
      </c>
      <c r="D12" s="139" t="s">
        <v>583</v>
      </c>
      <c r="E12" s="378"/>
      <c r="F12" s="378"/>
      <c r="G12" s="378"/>
      <c r="H12" s="42">
        <f>H13</f>
        <v>100</v>
      </c>
      <c r="I12" s="8">
        <f>H12</f>
        <v>100</v>
      </c>
      <c r="J12" s="378" t="s">
        <v>12</v>
      </c>
      <c r="K12" s="54" t="str">
        <f>D12</f>
        <v>Оказание туристско-информационных услуг 
(в стационарных условиях)</v>
      </c>
      <c r="L12" s="381"/>
      <c r="M12" s="43"/>
      <c r="N12" s="43"/>
      <c r="O12" s="42">
        <f>O13</f>
        <v>100</v>
      </c>
      <c r="P12" s="42">
        <f>O12</f>
        <v>100</v>
      </c>
      <c r="Q12" s="382">
        <v>0</v>
      </c>
      <c r="R12" s="43"/>
    </row>
    <row r="13" spans="1:18" ht="93.75" customHeight="1" x14ac:dyDescent="0.25">
      <c r="A13" s="504"/>
      <c r="B13" s="503"/>
      <c r="C13" s="73" t="s">
        <v>7</v>
      </c>
      <c r="D13" s="60" t="s">
        <v>584</v>
      </c>
      <c r="E13" s="375" t="s">
        <v>290</v>
      </c>
      <c r="F13" s="141">
        <v>100</v>
      </c>
      <c r="G13" s="141">
        <v>112</v>
      </c>
      <c r="H13" s="55">
        <v>100</v>
      </c>
      <c r="I13" s="73"/>
      <c r="J13" s="73" t="s">
        <v>7</v>
      </c>
      <c r="K13" s="50" t="s">
        <v>238</v>
      </c>
      <c r="L13" s="375" t="s">
        <v>290</v>
      </c>
      <c r="M13" s="317">
        <v>100</v>
      </c>
      <c r="N13" s="317">
        <v>100</v>
      </c>
      <c r="O13" s="55">
        <f>N13/M13*100</f>
        <v>100</v>
      </c>
      <c r="P13" s="42"/>
      <c r="Q13" s="382">
        <f t="shared" ref="Q13:Q15" si="0">(I13+P13)/2</f>
        <v>0</v>
      </c>
      <c r="R13" s="326"/>
    </row>
    <row r="14" spans="1:18" ht="49.5" x14ac:dyDescent="0.25">
      <c r="A14" s="504"/>
      <c r="B14" s="503"/>
      <c r="C14" s="378" t="s">
        <v>13</v>
      </c>
      <c r="D14" s="139" t="s">
        <v>585</v>
      </c>
      <c r="E14" s="378"/>
      <c r="F14" s="378"/>
      <c r="G14" s="378"/>
      <c r="H14" s="42">
        <f>H15</f>
        <v>100</v>
      </c>
      <c r="I14" s="8">
        <f>H14</f>
        <v>100</v>
      </c>
      <c r="J14" s="378" t="str">
        <f>C14</f>
        <v>II</v>
      </c>
      <c r="K14" s="54" t="str">
        <f>D14</f>
        <v>Оказание туристско-информационных услуг 
(вне стационара)</v>
      </c>
      <c r="L14" s="381"/>
      <c r="M14" s="43"/>
      <c r="N14" s="43"/>
      <c r="O14" s="42">
        <f>O15</f>
        <v>100</v>
      </c>
      <c r="P14" s="42">
        <f t="shared" ref="P14" si="1">O14</f>
        <v>100</v>
      </c>
      <c r="Q14" s="382">
        <v>0</v>
      </c>
      <c r="R14" s="124"/>
    </row>
    <row r="15" spans="1:18" ht="78" customHeight="1" x14ac:dyDescent="0.25">
      <c r="A15" s="504"/>
      <c r="B15" s="503"/>
      <c r="C15" s="73" t="s">
        <v>14</v>
      </c>
      <c r="D15" s="60" t="s">
        <v>53</v>
      </c>
      <c r="E15" s="375" t="s">
        <v>290</v>
      </c>
      <c r="F15" s="386">
        <v>0</v>
      </c>
      <c r="G15" s="386">
        <v>0</v>
      </c>
      <c r="H15" s="55">
        <v>100</v>
      </c>
      <c r="I15" s="73"/>
      <c r="J15" s="73" t="str">
        <f>C15</f>
        <v>2.1.</v>
      </c>
      <c r="K15" s="50" t="s">
        <v>238</v>
      </c>
      <c r="L15" s="375" t="s">
        <v>290</v>
      </c>
      <c r="M15" s="317">
        <v>671</v>
      </c>
      <c r="N15" s="317">
        <v>671</v>
      </c>
      <c r="O15" s="55">
        <f>N15/M15*100</f>
        <v>100</v>
      </c>
      <c r="P15" s="42"/>
      <c r="Q15" s="382">
        <f t="shared" si="0"/>
        <v>0</v>
      </c>
      <c r="R15" s="124"/>
    </row>
    <row r="16" spans="1:18" x14ac:dyDescent="0.25">
      <c r="Q16" s="385"/>
    </row>
  </sheetData>
  <mergeCells count="13">
    <mergeCell ref="B11:B15"/>
    <mergeCell ref="A11:A15"/>
    <mergeCell ref="A7:A9"/>
    <mergeCell ref="B7:B9"/>
    <mergeCell ref="D7:R7"/>
    <mergeCell ref="D8:I8"/>
    <mergeCell ref="J8:P8"/>
    <mergeCell ref="Q8:R8"/>
    <mergeCell ref="B1:Q1"/>
    <mergeCell ref="B2:Q2"/>
    <mergeCell ref="B3:Q3"/>
    <mergeCell ref="B4:Q4"/>
    <mergeCell ref="B5:Q5"/>
  </mergeCells>
  <printOptions horizontalCentered="1"/>
  <pageMargins left="0.19685039370078741" right="0.19685039370078741" top="0.43307086614173229" bottom="0.43307086614173229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2.1. СМИ</vt:lpstr>
      <vt:lpstr>2.2. Транспортное обслуживание</vt:lpstr>
      <vt:lpstr>2.3. Молодежная политика</vt:lpstr>
      <vt:lpstr>2.4. Образование</vt:lpstr>
      <vt:lpstr>2.5. Физ. культура и спорт</vt:lpstr>
      <vt:lpstr>2.6. Культура и искусство</vt:lpstr>
      <vt:lpstr>2.7 Центр развития туризма</vt:lpstr>
      <vt:lpstr>'2.4. Образование'!Заголовки_для_печати</vt:lpstr>
      <vt:lpstr>'2.5. Физ. культура и спорт'!Заголовки_для_печати</vt:lpstr>
      <vt:lpstr>'2.6. Культура и искусство'!Заголовки_для_печати</vt:lpstr>
      <vt:lpstr>'2.1. СМИ'!Область_печати</vt:lpstr>
      <vt:lpstr>'2.2. Транспортное обслуживание'!Область_печати</vt:lpstr>
      <vt:lpstr>'2.3. Молодежная политика'!Область_печати</vt:lpstr>
      <vt:lpstr>'2.4. Образование'!Область_печати</vt:lpstr>
      <vt:lpstr>'2.5. Физ. культура и спорт'!Область_печати</vt:lpstr>
      <vt:lpstr>'2.6. Культура и искусство'!Область_печати</vt:lpstr>
      <vt:lpstr>'2.7 Центр развития туризма'!Область_печати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Воробьёва Надежда Павловна</dc:creator>
  <cp:lastModifiedBy>Воронина Марина Петровна</cp:lastModifiedBy>
  <cp:lastPrinted>2021-03-16T11:18:20Z</cp:lastPrinted>
  <dcterms:created xsi:type="dcterms:W3CDTF">2016-02-29T08:25:26Z</dcterms:created>
  <dcterms:modified xsi:type="dcterms:W3CDTF">2021-04-10T07:55:44Z</dcterms:modified>
</cp:coreProperties>
</file>